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codeName="ThisWorkbook" defaultThemeVersion="124226"/>
  <mc:AlternateContent xmlns:mc="http://schemas.openxmlformats.org/markup-compatibility/2006">
    <mc:Choice Requires="x15">
      <x15ac:absPath xmlns:x15ac="http://schemas.microsoft.com/office/spreadsheetml/2010/11/ac" url="\\Vram_file\marketing\Enterprise_Marketing\Enterprise_Commercial_Team\Corporate dokumentumok\ÚJ\1.csomag\Megrendelők\"/>
    </mc:Choice>
  </mc:AlternateContent>
  <xr:revisionPtr revIDLastSave="0" documentId="13_ncr:1_{6669744E-519A-4B24-ADE2-A2086668F562}" xr6:coauthVersionLast="47" xr6:coauthVersionMax="47" xr10:uidLastSave="{00000000-0000-0000-0000-000000000000}"/>
  <bookViews>
    <workbookView xWindow="-120" yWindow="-120" windowWidth="29040" windowHeight="15720" tabRatio="743" activeTab="1" xr2:uid="{00000000-000D-0000-FFFF-FFFF00000000}"/>
  </bookViews>
  <sheets>
    <sheet name="GYIK" sheetId="31" r:id="rId1"/>
    <sheet name="Megrendelő" sheetId="2" r:id="rId2"/>
    <sheet name="KészülékÁrlista" sheetId="19" state="veryHidden" r:id="rId3"/>
    <sheet name="Választott tarifacsomag" sheetId="14" state="veryHidden" r:id="rId4"/>
    <sheet name="Kiegészítő-kategória3" sheetId="18" state="veryHidden" r:id="rId5"/>
    <sheet name="Új számlafizetői nyilatkozat" sheetId="50" r:id="rId6"/>
    <sheet name="Számhordozási tájékoztató" sheetId="47" r:id="rId7"/>
    <sheet name="Számhordozhatósági kérdőív" sheetId="24" r:id="rId8"/>
    <sheet name="Szolgáltatás megrendelő" sheetId="4" r:id="rId9"/>
    <sheet name="Telemetria megrendelő" sheetId="5" r:id="rId10"/>
    <sheet name="Okos eszköz monitoring" sheetId="51" r:id="rId11"/>
    <sheet name="Flottakövetés megrendelő" sheetId="41" r:id="rId12"/>
    <sheet name="MAP" sheetId="7" state="veryHidden" r:id="rId13"/>
    <sheet name="Kiegészítő opció" sheetId="15" state="veryHidden" r:id="rId14"/>
    <sheet name="Kiegészítő-kategória4" sheetId="34" state="veryHidden" r:id="rId15"/>
    <sheet name="Tartozék_megrendelő" sheetId="37" r:id="rId16"/>
    <sheet name="Tartozék" sheetId="38" state="veryHidden" r:id="rId17"/>
    <sheet name="Híváskontroll" sheetId="42" r:id="rId18"/>
    <sheet name="Magánszámla-fizetői nyilatkozat" sheetId="43" r:id="rId19"/>
    <sheet name="Apple DEP" sheetId="52" r:id="rId20"/>
  </sheets>
  <externalReferences>
    <externalReference r:id="rId21"/>
    <externalReference r:id="rId22"/>
  </externalReferences>
  <definedNames>
    <definedName name="_xlnm._FilterDatabase" localSheetId="2" hidden="1">KészülékÁrlista!$A$2:$Q$57</definedName>
    <definedName name="_xlnm._FilterDatabase" localSheetId="4" hidden="1">'Kiegészítő-kategória3'!$A$1:$B$58</definedName>
    <definedName name="_xlnm._FilterDatabase" localSheetId="12" hidden="1">MAP!$A$1:$J$8</definedName>
    <definedName name="_xlnm._FilterDatabase" localSheetId="3" hidden="1">'Választott tarifacsomag'!$A$1:$D$39</definedName>
    <definedName name="Bejovo_hivasok">[1]Híváskontroll!$BB$1:$BB$3</definedName>
    <definedName name="Flottakövetés">OFFSET(#REF!,0,0,COUNTA(#REF!)-1,1)</definedName>
    <definedName name="KészülékLista" localSheetId="11">OFFSET(#REF!,0,0,COUNTA(#REF!)-1,1)</definedName>
    <definedName name="KészülékLista" localSheetId="10">OFFSET(#REF!,0,0,COUNTA(#REF!)-1,1)</definedName>
    <definedName name="KészülékLista" localSheetId="15">OFFSET(#REF!,0,0,COUNTA(#REF!)-1,1)</definedName>
    <definedName name="KészülékLista">OFFSET(KészülékÁrlista!$A$3,0,0,COUNTA(KészülékÁrlista!$A:$A)-1,1)</definedName>
    <definedName name="KiegészítőKategória1" localSheetId="11">OFFSET(#REF!,0,0,COUNTA(#REF!)-1,1)</definedName>
    <definedName name="KiegészítőKategória1" localSheetId="10">OFFSET(#REF!,0,0,COUNTA(#REF!)-1,1)</definedName>
    <definedName name="KiegészítőKategória1" localSheetId="15">OFFSET(#REF!,0,0,COUNTA(#REF!)-1,1)</definedName>
    <definedName name="KiegészítőKategória1">OFFSET(#REF!,0,0,COUNTA(#REF!)-1,1)</definedName>
    <definedName name="KiegészítőKategória2" localSheetId="11">OFFSET(#REF!,0,0,COUNTA(#REF!)-1,1)</definedName>
    <definedName name="KiegészítőKategória2" localSheetId="10">OFFSET(#REF!,0,0,COUNTA(#REF!)-1,1)</definedName>
    <definedName name="KiegészítőKategória2" localSheetId="15">OFFSET(#REF!,0,0,COUNTA(#REF!)-1,1)</definedName>
    <definedName name="KiegészítőKategória2">OFFSET(#REF!,0,0,COUNTA(#REF!)-1,1)</definedName>
    <definedName name="KiegészítőKategória3" localSheetId="11">OFFSET(#REF!,0,0,COUNTA(#REF!)-1,1)</definedName>
    <definedName name="KiegészítőKategória3" localSheetId="10">OFFSET(#REF!,0,0,COUNTA(#REF!)-1,1)</definedName>
    <definedName name="KiegészítőKategória3" localSheetId="15">OFFSET(#REF!,0,0,COUNTA(#REF!)-1,1)</definedName>
    <definedName name="KiegészítőKategória3">OFFSET('Kiegészítő-kategória3'!$A$2,0,0,COUNTA('Kiegészítő-kategória3'!$A:$A)-1,1)</definedName>
    <definedName name="KiegészítőKategória4" localSheetId="11">OFFSET(#REF!,0,0,COUNTA(#REF!)-1,1)</definedName>
    <definedName name="KiegészítőKategória4" localSheetId="10">OFFSET(#REF!,0,0,COUNTA(#REF!)-1,1)</definedName>
    <definedName name="KiegészítőKategória4">OFFSET('Kiegészítő-kategória4'!$A$2,0,0,COUNTA('Kiegészítő-kategória4'!$A:$A)-1,1)</definedName>
    <definedName name="KiegészítőOpció" localSheetId="11">OFFSET(#REF!,0,0,COUNTA(#REF!)-1,1)</definedName>
    <definedName name="KiegészítőOpció" localSheetId="10">OFFSET(#REF!,0,0,COUNTA(#REF!)-1,1)</definedName>
    <definedName name="KiegészítőOpció" localSheetId="15">OFFSET(#REF!,0,0,COUNTA(#REF!)-1,1)</definedName>
    <definedName name="KiegészítőOpció">OFFSET('Kiegészítő opció'!$A$2,0,0,COUNTA('Kiegészítő opció'!$A:$A)-1,1)</definedName>
    <definedName name="OfficeNet" localSheetId="10">'[2]Választott tarifacsomag'!#REF!</definedName>
    <definedName name="OfficeNet">'Választott tarifacsomag'!#REF!</definedName>
    <definedName name="_xlnm.Print_Area" localSheetId="11">'Flottakövetés megrendelő'!$B$2:$K$55</definedName>
    <definedName name="_xlnm.Print_Area" localSheetId="1">Megrendelő!$A$1:$Q$156</definedName>
    <definedName name="_xlnm.Print_Area" localSheetId="10">'Okos eszköz monitoring'!$B$2:$K$25</definedName>
    <definedName name="ReadyBusinessKészüléklista" localSheetId="11">OFFSET(#REF!,0,0,COUNTA(#REF!)-2,1)</definedName>
    <definedName name="ReadyBusinessKészüléklista" localSheetId="10">OFFSET(#REF!,0,0,COUNTA(#REF!)-2,1)</definedName>
    <definedName name="ReadyBusinessKészüléklista" localSheetId="15">OFFSET(#REF!,0,0,COUNTA(#REF!)-2,1)</definedName>
    <definedName name="ReadyBusinessKészüléklista">OFFSET(#REF!,0,0,COUNTA(#REF!)-2,1)</definedName>
    <definedName name="Tarifa" localSheetId="11">OFFSET(#REF!,0,0,COUNTA(#REF!)-1,1)</definedName>
    <definedName name="Tarifa" localSheetId="10">OFFSET(#REF!,0,0,COUNTA(#REF!)-1,1)</definedName>
    <definedName name="Tarifa" localSheetId="15">OFFSET(#REF!,0,0,COUNTA(#REF!)-1,1)</definedName>
    <definedName name="Tarifa">OFFSET('Választott tarifacsomag'!#REF!,0,0,COUNTA('Választott tarifacsomag'!$A:$A)-1,1)</definedName>
    <definedName name="Tarifa_2">'Választott tarifacsomag'!$A$18:$A$39</definedName>
    <definedName name="Tarifa2">'Választott tarifacsomag'!$A$16:$A$39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9" i="2" l="1"/>
  <c r="R19" i="2" l="1"/>
  <c r="T19" i="2"/>
  <c r="S19" i="2" s="1"/>
  <c r="E19" i="2" s="1"/>
  <c r="V19" i="2"/>
  <c r="W19" i="2"/>
  <c r="AB19" i="2"/>
  <c r="Z19" i="2"/>
  <c r="AA19" i="2"/>
  <c r="R20" i="2"/>
  <c r="T20" i="2"/>
  <c r="M20" i="2" s="1"/>
  <c r="V20" i="2"/>
  <c r="W20" i="2"/>
  <c r="Y20" i="2"/>
  <c r="AB20" i="2" s="1"/>
  <c r="Z20" i="2"/>
  <c r="AA20" i="2"/>
  <c r="R21" i="2"/>
  <c r="T21" i="2"/>
  <c r="S21" i="2" s="1"/>
  <c r="E21" i="2" s="1"/>
  <c r="V21" i="2"/>
  <c r="W21" i="2"/>
  <c r="Y21" i="2"/>
  <c r="AB21" i="2" s="1"/>
  <c r="Z21" i="2"/>
  <c r="AA21" i="2"/>
  <c r="R22" i="2"/>
  <c r="T22" i="2"/>
  <c r="M22" i="2" s="1"/>
  <c r="V22" i="2"/>
  <c r="W22" i="2"/>
  <c r="Y22" i="2"/>
  <c r="AB22" i="2" s="1"/>
  <c r="Z22" i="2"/>
  <c r="AA22" i="2"/>
  <c r="R23" i="2"/>
  <c r="T23" i="2"/>
  <c r="M23" i="2" s="1"/>
  <c r="V23" i="2"/>
  <c r="W23" i="2"/>
  <c r="Y23" i="2"/>
  <c r="AB23" i="2" s="1"/>
  <c r="Z23" i="2"/>
  <c r="AA23" i="2"/>
  <c r="R24" i="2"/>
  <c r="T24" i="2"/>
  <c r="M24" i="2" s="1"/>
  <c r="V24" i="2"/>
  <c r="W24" i="2"/>
  <c r="Y24" i="2"/>
  <c r="AB24" i="2" s="1"/>
  <c r="Z24" i="2"/>
  <c r="AA24" i="2"/>
  <c r="R25" i="2"/>
  <c r="T25" i="2"/>
  <c r="M25" i="2" s="1"/>
  <c r="V25" i="2"/>
  <c r="W25" i="2"/>
  <c r="Y25" i="2"/>
  <c r="AB25" i="2" s="1"/>
  <c r="Z25" i="2"/>
  <c r="AA25" i="2"/>
  <c r="R26" i="2"/>
  <c r="T26" i="2"/>
  <c r="S26" i="2" s="1"/>
  <c r="E26" i="2" s="1"/>
  <c r="U26" i="2" s="1"/>
  <c r="V26" i="2"/>
  <c r="W26" i="2"/>
  <c r="Y26" i="2"/>
  <c r="AB26" i="2" s="1"/>
  <c r="Z26" i="2"/>
  <c r="AA26" i="2"/>
  <c r="R27" i="2"/>
  <c r="T27" i="2"/>
  <c r="M27" i="2" s="1"/>
  <c r="V27" i="2"/>
  <c r="W27" i="2"/>
  <c r="Y27" i="2"/>
  <c r="AB27" i="2" s="1"/>
  <c r="Z27" i="2"/>
  <c r="AA27" i="2"/>
  <c r="R28" i="2"/>
  <c r="T28" i="2"/>
  <c r="M28" i="2" s="1"/>
  <c r="V28" i="2"/>
  <c r="W28" i="2"/>
  <c r="Y28" i="2"/>
  <c r="AB28" i="2" s="1"/>
  <c r="Z28" i="2"/>
  <c r="AA28" i="2"/>
  <c r="R29" i="2"/>
  <c r="T29" i="2"/>
  <c r="S29" i="2" s="1"/>
  <c r="E29" i="2" s="1"/>
  <c r="V29" i="2"/>
  <c r="W29" i="2"/>
  <c r="Y29" i="2"/>
  <c r="AB29" i="2" s="1"/>
  <c r="Z29" i="2"/>
  <c r="AA29" i="2"/>
  <c r="R30" i="2"/>
  <c r="T30" i="2"/>
  <c r="S30" i="2" s="1"/>
  <c r="E30" i="2" s="1"/>
  <c r="U30" i="2" s="1"/>
  <c r="V30" i="2"/>
  <c r="W30" i="2"/>
  <c r="Y30" i="2"/>
  <c r="AB30" i="2" s="1"/>
  <c r="Z30" i="2"/>
  <c r="AA30" i="2"/>
  <c r="R31" i="2"/>
  <c r="T31" i="2"/>
  <c r="S31" i="2" s="1"/>
  <c r="E31" i="2" s="1"/>
  <c r="V31" i="2"/>
  <c r="W31" i="2"/>
  <c r="Y31" i="2"/>
  <c r="AB31" i="2" s="1"/>
  <c r="Z31" i="2"/>
  <c r="AA31" i="2"/>
  <c r="R32" i="2"/>
  <c r="T32" i="2"/>
  <c r="S32" i="2" s="1"/>
  <c r="E32" i="2" s="1"/>
  <c r="V32" i="2"/>
  <c r="W32" i="2"/>
  <c r="Y32" i="2"/>
  <c r="AB32" i="2" s="1"/>
  <c r="Z32" i="2"/>
  <c r="AA32" i="2"/>
  <c r="R33" i="2"/>
  <c r="T33" i="2"/>
  <c r="M33" i="2" s="1"/>
  <c r="V33" i="2"/>
  <c r="W33" i="2"/>
  <c r="Y33" i="2"/>
  <c r="AB33" i="2" s="1"/>
  <c r="Z33" i="2"/>
  <c r="AA33" i="2"/>
  <c r="R34" i="2"/>
  <c r="T34" i="2"/>
  <c r="M34" i="2" s="1"/>
  <c r="V34" i="2"/>
  <c r="W34" i="2"/>
  <c r="Y34" i="2"/>
  <c r="AB34" i="2" s="1"/>
  <c r="Z34" i="2"/>
  <c r="AA34" i="2"/>
  <c r="R35" i="2"/>
  <c r="T35" i="2"/>
  <c r="S35" i="2" s="1"/>
  <c r="E35" i="2" s="1"/>
  <c r="V35" i="2"/>
  <c r="W35" i="2"/>
  <c r="Y35" i="2"/>
  <c r="AB35" i="2" s="1"/>
  <c r="Z35" i="2"/>
  <c r="AA35" i="2"/>
  <c r="R36" i="2"/>
  <c r="T36" i="2"/>
  <c r="M36" i="2" s="1"/>
  <c r="V36" i="2"/>
  <c r="W36" i="2"/>
  <c r="Y36" i="2"/>
  <c r="AB36" i="2" s="1"/>
  <c r="Z36" i="2"/>
  <c r="AA36" i="2"/>
  <c r="R37" i="2"/>
  <c r="T37" i="2"/>
  <c r="M37" i="2" s="1"/>
  <c r="V37" i="2"/>
  <c r="W37" i="2"/>
  <c r="Y37" i="2"/>
  <c r="AB37" i="2" s="1"/>
  <c r="Z37" i="2"/>
  <c r="AA37" i="2"/>
  <c r="R38" i="2"/>
  <c r="T38" i="2"/>
  <c r="S38" i="2" s="1"/>
  <c r="E38" i="2" s="1"/>
  <c r="V38" i="2"/>
  <c r="W38" i="2"/>
  <c r="Y38" i="2"/>
  <c r="AB38" i="2" s="1"/>
  <c r="Z38" i="2"/>
  <c r="AA38" i="2"/>
  <c r="R39" i="2"/>
  <c r="T39" i="2"/>
  <c r="S39" i="2" s="1"/>
  <c r="E39" i="2" s="1"/>
  <c r="V39" i="2"/>
  <c r="W39" i="2"/>
  <c r="Y39" i="2"/>
  <c r="AB39" i="2" s="1"/>
  <c r="Z39" i="2"/>
  <c r="AA39" i="2"/>
  <c r="R40" i="2"/>
  <c r="T40" i="2"/>
  <c r="S40" i="2" s="1"/>
  <c r="E40" i="2" s="1"/>
  <c r="U40" i="2" s="1"/>
  <c r="V40" i="2"/>
  <c r="W40" i="2"/>
  <c r="Y40" i="2"/>
  <c r="AB40" i="2" s="1"/>
  <c r="Z40" i="2"/>
  <c r="AA40" i="2"/>
  <c r="R41" i="2"/>
  <c r="T41" i="2"/>
  <c r="S41" i="2" s="1"/>
  <c r="E41" i="2" s="1"/>
  <c r="V41" i="2"/>
  <c r="W41" i="2"/>
  <c r="Y41" i="2"/>
  <c r="AB41" i="2" s="1"/>
  <c r="Z41" i="2"/>
  <c r="AA41" i="2"/>
  <c r="R42" i="2"/>
  <c r="T42" i="2"/>
  <c r="M42" i="2" s="1"/>
  <c r="V42" i="2"/>
  <c r="W42" i="2"/>
  <c r="Y42" i="2"/>
  <c r="AB42" i="2" s="1"/>
  <c r="Z42" i="2"/>
  <c r="AA42" i="2"/>
  <c r="R43" i="2"/>
  <c r="T43" i="2"/>
  <c r="S43" i="2" s="1"/>
  <c r="E43" i="2" s="1"/>
  <c r="U43" i="2" s="1"/>
  <c r="V43" i="2"/>
  <c r="W43" i="2"/>
  <c r="Y43" i="2"/>
  <c r="AB43" i="2" s="1"/>
  <c r="Z43" i="2"/>
  <c r="AA43" i="2"/>
  <c r="R44" i="2"/>
  <c r="T44" i="2"/>
  <c r="S44" i="2" s="1"/>
  <c r="E44" i="2" s="1"/>
  <c r="V44" i="2"/>
  <c r="W44" i="2"/>
  <c r="Y44" i="2"/>
  <c r="AB44" i="2" s="1"/>
  <c r="Z44" i="2"/>
  <c r="AA44" i="2"/>
  <c r="R45" i="2"/>
  <c r="T45" i="2"/>
  <c r="S45" i="2" s="1"/>
  <c r="E45" i="2" s="1"/>
  <c r="V45" i="2"/>
  <c r="W45" i="2"/>
  <c r="Y45" i="2"/>
  <c r="AB45" i="2" s="1"/>
  <c r="Z45" i="2"/>
  <c r="AA45" i="2"/>
  <c r="R46" i="2"/>
  <c r="T46" i="2"/>
  <c r="M46" i="2" s="1"/>
  <c r="V46" i="2"/>
  <c r="W46" i="2"/>
  <c r="Y46" i="2"/>
  <c r="AB46" i="2" s="1"/>
  <c r="Z46" i="2"/>
  <c r="AA46" i="2"/>
  <c r="R47" i="2"/>
  <c r="T47" i="2"/>
  <c r="S47" i="2" s="1"/>
  <c r="E47" i="2" s="1"/>
  <c r="U47" i="2" s="1"/>
  <c r="V47" i="2"/>
  <c r="W47" i="2"/>
  <c r="Y47" i="2"/>
  <c r="AB47" i="2" s="1"/>
  <c r="Z47" i="2"/>
  <c r="AA47" i="2"/>
  <c r="R48" i="2"/>
  <c r="T48" i="2"/>
  <c r="S48" i="2" s="1"/>
  <c r="E48" i="2" s="1"/>
  <c r="V48" i="2"/>
  <c r="W48" i="2"/>
  <c r="Y48" i="2"/>
  <c r="AB48" i="2" s="1"/>
  <c r="Z48" i="2"/>
  <c r="AA48" i="2"/>
  <c r="R49" i="2"/>
  <c r="T49" i="2"/>
  <c r="M49" i="2" s="1"/>
  <c r="V49" i="2"/>
  <c r="W49" i="2"/>
  <c r="Y49" i="2"/>
  <c r="AB49" i="2" s="1"/>
  <c r="Z49" i="2"/>
  <c r="AA49" i="2"/>
  <c r="R50" i="2"/>
  <c r="T50" i="2"/>
  <c r="S50" i="2" s="1"/>
  <c r="E50" i="2" s="1"/>
  <c r="U50" i="2" s="1"/>
  <c r="V50" i="2"/>
  <c r="W50" i="2"/>
  <c r="Y50" i="2"/>
  <c r="AB50" i="2" s="1"/>
  <c r="Z50" i="2"/>
  <c r="AA50" i="2"/>
  <c r="R51" i="2"/>
  <c r="T51" i="2"/>
  <c r="S51" i="2" s="1"/>
  <c r="E51" i="2" s="1"/>
  <c r="U51" i="2" s="1"/>
  <c r="V51" i="2"/>
  <c r="W51" i="2"/>
  <c r="Y51" i="2"/>
  <c r="AB51" i="2" s="1"/>
  <c r="Z51" i="2"/>
  <c r="AA51" i="2"/>
  <c r="R52" i="2"/>
  <c r="T52" i="2"/>
  <c r="S52" i="2" s="1"/>
  <c r="E52" i="2" s="1"/>
  <c r="V52" i="2"/>
  <c r="W52" i="2"/>
  <c r="Y52" i="2"/>
  <c r="AB52" i="2" s="1"/>
  <c r="Z52" i="2"/>
  <c r="AA52" i="2"/>
  <c r="R53" i="2"/>
  <c r="T53" i="2"/>
  <c r="S53" i="2" s="1"/>
  <c r="E53" i="2" s="1"/>
  <c r="V53" i="2"/>
  <c r="W53" i="2"/>
  <c r="Y53" i="2"/>
  <c r="AB53" i="2" s="1"/>
  <c r="Z53" i="2"/>
  <c r="AA53" i="2"/>
  <c r="R54" i="2"/>
  <c r="T54" i="2"/>
  <c r="S54" i="2" s="1"/>
  <c r="E54" i="2" s="1"/>
  <c r="V54" i="2"/>
  <c r="W54" i="2"/>
  <c r="Y54" i="2"/>
  <c r="AB54" i="2" s="1"/>
  <c r="Z54" i="2"/>
  <c r="AA54" i="2"/>
  <c r="R55" i="2"/>
  <c r="T55" i="2"/>
  <c r="S55" i="2" s="1"/>
  <c r="E55" i="2" s="1"/>
  <c r="V55" i="2"/>
  <c r="W55" i="2"/>
  <c r="Y55" i="2"/>
  <c r="AB55" i="2" s="1"/>
  <c r="Z55" i="2"/>
  <c r="AA55" i="2"/>
  <c r="R56" i="2"/>
  <c r="T56" i="2"/>
  <c r="S56" i="2" s="1"/>
  <c r="E56" i="2" s="1"/>
  <c r="V56" i="2"/>
  <c r="W56" i="2"/>
  <c r="Y56" i="2"/>
  <c r="AB56" i="2" s="1"/>
  <c r="Z56" i="2"/>
  <c r="AA56" i="2"/>
  <c r="R57" i="2"/>
  <c r="T57" i="2"/>
  <c r="S57" i="2" s="1"/>
  <c r="E57" i="2" s="1"/>
  <c r="V57" i="2"/>
  <c r="W57" i="2"/>
  <c r="Y57" i="2"/>
  <c r="AB57" i="2" s="1"/>
  <c r="Z57" i="2"/>
  <c r="AA57" i="2"/>
  <c r="R58" i="2"/>
  <c r="T58" i="2"/>
  <c r="S58" i="2" s="1"/>
  <c r="E58" i="2" s="1"/>
  <c r="U58" i="2" s="1"/>
  <c r="V58" i="2"/>
  <c r="W58" i="2"/>
  <c r="Y58" i="2"/>
  <c r="AB58" i="2" s="1"/>
  <c r="Z58" i="2"/>
  <c r="AA58" i="2"/>
  <c r="R59" i="2"/>
  <c r="T59" i="2"/>
  <c r="M59" i="2" s="1"/>
  <c r="V59" i="2"/>
  <c r="W59" i="2"/>
  <c r="Y59" i="2"/>
  <c r="AB59" i="2" s="1"/>
  <c r="Z59" i="2"/>
  <c r="AA59" i="2"/>
  <c r="R60" i="2"/>
  <c r="T60" i="2"/>
  <c r="S60" i="2" s="1"/>
  <c r="E60" i="2" s="1"/>
  <c r="U60" i="2" s="1"/>
  <c r="V60" i="2"/>
  <c r="W60" i="2"/>
  <c r="Y60" i="2"/>
  <c r="AB60" i="2" s="1"/>
  <c r="Z60" i="2"/>
  <c r="AA60" i="2"/>
  <c r="R61" i="2"/>
  <c r="T61" i="2"/>
  <c r="S61" i="2" s="1"/>
  <c r="E61" i="2" s="1"/>
  <c r="V61" i="2"/>
  <c r="W61" i="2"/>
  <c r="Y61" i="2"/>
  <c r="AB61" i="2" s="1"/>
  <c r="Z61" i="2"/>
  <c r="AA61" i="2"/>
  <c r="R62" i="2"/>
  <c r="T62" i="2"/>
  <c r="V62" i="2"/>
  <c r="W62" i="2"/>
  <c r="Y62" i="2"/>
  <c r="AB62" i="2" s="1"/>
  <c r="Z62" i="2"/>
  <c r="AA62" i="2"/>
  <c r="R63" i="2"/>
  <c r="T63" i="2"/>
  <c r="S63" i="2" s="1"/>
  <c r="E63" i="2" s="1"/>
  <c r="V63" i="2"/>
  <c r="W63" i="2"/>
  <c r="Y63" i="2"/>
  <c r="AB63" i="2" s="1"/>
  <c r="Z63" i="2"/>
  <c r="AA63" i="2"/>
  <c r="R64" i="2"/>
  <c r="T64" i="2"/>
  <c r="S64" i="2" s="1"/>
  <c r="V64" i="2"/>
  <c r="W64" i="2"/>
  <c r="Y64" i="2"/>
  <c r="AB64" i="2" s="1"/>
  <c r="Z64" i="2"/>
  <c r="AA64" i="2"/>
  <c r="R65" i="2"/>
  <c r="T65" i="2"/>
  <c r="S65" i="2" s="1"/>
  <c r="V65" i="2"/>
  <c r="W65" i="2"/>
  <c r="Y65" i="2"/>
  <c r="AB65" i="2" s="1"/>
  <c r="Z65" i="2"/>
  <c r="AA65" i="2"/>
  <c r="R66" i="2"/>
  <c r="T66" i="2"/>
  <c r="S66" i="2" s="1"/>
  <c r="V66" i="2"/>
  <c r="W66" i="2"/>
  <c r="Y66" i="2"/>
  <c r="AB66" i="2" s="1"/>
  <c r="Z66" i="2"/>
  <c r="AA66" i="2"/>
  <c r="R67" i="2"/>
  <c r="T67" i="2"/>
  <c r="S67" i="2" s="1"/>
  <c r="V67" i="2"/>
  <c r="W67" i="2"/>
  <c r="Y67" i="2"/>
  <c r="AB67" i="2" s="1"/>
  <c r="Z67" i="2"/>
  <c r="AA67" i="2"/>
  <c r="R68" i="2"/>
  <c r="T68" i="2"/>
  <c r="S68" i="2" s="1"/>
  <c r="V68" i="2"/>
  <c r="W68" i="2"/>
  <c r="Y68" i="2"/>
  <c r="AB68" i="2" s="1"/>
  <c r="Z68" i="2"/>
  <c r="AA68" i="2"/>
  <c r="R69" i="2"/>
  <c r="T69" i="2"/>
  <c r="S69" i="2" s="1"/>
  <c r="V69" i="2"/>
  <c r="W69" i="2"/>
  <c r="Y69" i="2"/>
  <c r="Z69" i="2"/>
  <c r="AA69" i="2"/>
  <c r="AB69" i="2"/>
  <c r="R70" i="2"/>
  <c r="T70" i="2"/>
  <c r="S70" i="2" s="1"/>
  <c r="V70" i="2"/>
  <c r="W70" i="2"/>
  <c r="Y70" i="2"/>
  <c r="AB70" i="2" s="1"/>
  <c r="Z70" i="2"/>
  <c r="AA70" i="2"/>
  <c r="R71" i="2"/>
  <c r="T71" i="2"/>
  <c r="S71" i="2" s="1"/>
  <c r="V71" i="2"/>
  <c r="W71" i="2"/>
  <c r="Y71" i="2"/>
  <c r="AB71" i="2" s="1"/>
  <c r="Z71" i="2"/>
  <c r="AA71" i="2"/>
  <c r="R72" i="2"/>
  <c r="T72" i="2"/>
  <c r="S72" i="2" s="1"/>
  <c r="V72" i="2"/>
  <c r="W72" i="2"/>
  <c r="Y72" i="2"/>
  <c r="Z72" i="2"/>
  <c r="AA72" i="2"/>
  <c r="AB72" i="2"/>
  <c r="R73" i="2"/>
  <c r="T73" i="2"/>
  <c r="S73" i="2" s="1"/>
  <c r="V73" i="2"/>
  <c r="W73" i="2"/>
  <c r="Y73" i="2"/>
  <c r="AB73" i="2" s="1"/>
  <c r="Z73" i="2"/>
  <c r="AA73" i="2"/>
  <c r="R74" i="2"/>
  <c r="T74" i="2"/>
  <c r="S74" i="2" s="1"/>
  <c r="V74" i="2"/>
  <c r="W74" i="2"/>
  <c r="Y74" i="2"/>
  <c r="AB74" i="2" s="1"/>
  <c r="Z74" i="2"/>
  <c r="AA74" i="2"/>
  <c r="R75" i="2"/>
  <c r="T75" i="2"/>
  <c r="S75" i="2" s="1"/>
  <c r="V75" i="2"/>
  <c r="W75" i="2"/>
  <c r="Y75" i="2"/>
  <c r="AB75" i="2" s="1"/>
  <c r="Z75" i="2"/>
  <c r="AA75" i="2"/>
  <c r="R76" i="2"/>
  <c r="T76" i="2"/>
  <c r="S76" i="2" s="1"/>
  <c r="V76" i="2"/>
  <c r="W76" i="2"/>
  <c r="Y76" i="2"/>
  <c r="AB76" i="2" s="1"/>
  <c r="Z76" i="2"/>
  <c r="AA76" i="2"/>
  <c r="R77" i="2"/>
  <c r="T77" i="2"/>
  <c r="S77" i="2" s="1"/>
  <c r="V77" i="2"/>
  <c r="W77" i="2"/>
  <c r="Y77" i="2"/>
  <c r="AB77" i="2" s="1"/>
  <c r="Z77" i="2"/>
  <c r="AA77" i="2"/>
  <c r="R78" i="2"/>
  <c r="T78" i="2"/>
  <c r="S78" i="2" s="1"/>
  <c r="V78" i="2"/>
  <c r="W78" i="2"/>
  <c r="Y78" i="2"/>
  <c r="AB78" i="2" s="1"/>
  <c r="Z78" i="2"/>
  <c r="AA78" i="2"/>
  <c r="R79" i="2"/>
  <c r="T79" i="2"/>
  <c r="S79" i="2" s="1"/>
  <c r="V79" i="2"/>
  <c r="W79" i="2"/>
  <c r="Y79" i="2"/>
  <c r="AB79" i="2" s="1"/>
  <c r="Z79" i="2"/>
  <c r="AA79" i="2"/>
  <c r="R80" i="2"/>
  <c r="T80" i="2"/>
  <c r="S80" i="2" s="1"/>
  <c r="V80" i="2"/>
  <c r="W80" i="2"/>
  <c r="Y80" i="2"/>
  <c r="AB80" i="2" s="1"/>
  <c r="Z80" i="2"/>
  <c r="AA80" i="2"/>
  <c r="R81" i="2"/>
  <c r="T81" i="2"/>
  <c r="S81" i="2" s="1"/>
  <c r="V81" i="2"/>
  <c r="W81" i="2"/>
  <c r="Y81" i="2"/>
  <c r="AB81" i="2" s="1"/>
  <c r="Z81" i="2"/>
  <c r="AA81" i="2"/>
  <c r="R82" i="2"/>
  <c r="T82" i="2"/>
  <c r="S82" i="2" s="1"/>
  <c r="V82" i="2"/>
  <c r="W82" i="2"/>
  <c r="Y82" i="2"/>
  <c r="AB82" i="2" s="1"/>
  <c r="Z82" i="2"/>
  <c r="AA82" i="2"/>
  <c r="R83" i="2"/>
  <c r="T83" i="2"/>
  <c r="S83" i="2" s="1"/>
  <c r="V83" i="2"/>
  <c r="W83" i="2"/>
  <c r="Y83" i="2"/>
  <c r="AB83" i="2" s="1"/>
  <c r="Z83" i="2"/>
  <c r="AA83" i="2"/>
  <c r="R84" i="2"/>
  <c r="T84" i="2"/>
  <c r="S84" i="2" s="1"/>
  <c r="V84" i="2"/>
  <c r="W84" i="2"/>
  <c r="Y84" i="2"/>
  <c r="AB84" i="2" s="1"/>
  <c r="Z84" i="2"/>
  <c r="AA84" i="2"/>
  <c r="R85" i="2"/>
  <c r="T85" i="2"/>
  <c r="S85" i="2" s="1"/>
  <c r="V85" i="2"/>
  <c r="W85" i="2"/>
  <c r="Y85" i="2"/>
  <c r="AB85" i="2" s="1"/>
  <c r="Z85" i="2"/>
  <c r="AA85" i="2"/>
  <c r="R86" i="2"/>
  <c r="T86" i="2"/>
  <c r="S86" i="2" s="1"/>
  <c r="V86" i="2"/>
  <c r="W86" i="2"/>
  <c r="Y86" i="2"/>
  <c r="AB86" i="2" s="1"/>
  <c r="Z86" i="2"/>
  <c r="AA86" i="2"/>
  <c r="R87" i="2"/>
  <c r="T87" i="2"/>
  <c r="S87" i="2" s="1"/>
  <c r="V87" i="2"/>
  <c r="W87" i="2"/>
  <c r="Y87" i="2"/>
  <c r="AB87" i="2" s="1"/>
  <c r="Z87" i="2"/>
  <c r="AA87" i="2"/>
  <c r="R88" i="2"/>
  <c r="T88" i="2"/>
  <c r="S88" i="2" s="1"/>
  <c r="V88" i="2"/>
  <c r="W88" i="2"/>
  <c r="Y88" i="2"/>
  <c r="AB88" i="2" s="1"/>
  <c r="Z88" i="2"/>
  <c r="AA88" i="2"/>
  <c r="R89" i="2"/>
  <c r="T89" i="2"/>
  <c r="S89" i="2" s="1"/>
  <c r="V89" i="2"/>
  <c r="W89" i="2"/>
  <c r="Y89" i="2"/>
  <c r="AB89" i="2" s="1"/>
  <c r="Z89" i="2"/>
  <c r="AA89" i="2"/>
  <c r="R90" i="2"/>
  <c r="T90" i="2"/>
  <c r="S90" i="2" s="1"/>
  <c r="V90" i="2"/>
  <c r="W90" i="2"/>
  <c r="Y90" i="2"/>
  <c r="AB90" i="2" s="1"/>
  <c r="Z90" i="2"/>
  <c r="AA90" i="2"/>
  <c r="R91" i="2"/>
  <c r="T91" i="2"/>
  <c r="S91" i="2" s="1"/>
  <c r="V91" i="2"/>
  <c r="W91" i="2"/>
  <c r="Y91" i="2"/>
  <c r="AB91" i="2" s="1"/>
  <c r="Z91" i="2"/>
  <c r="AA91" i="2"/>
  <c r="R92" i="2"/>
  <c r="T92" i="2"/>
  <c r="S92" i="2" s="1"/>
  <c r="V92" i="2"/>
  <c r="W92" i="2"/>
  <c r="Y92" i="2"/>
  <c r="AB92" i="2" s="1"/>
  <c r="Z92" i="2"/>
  <c r="AA92" i="2"/>
  <c r="R93" i="2"/>
  <c r="T93" i="2"/>
  <c r="S93" i="2" s="1"/>
  <c r="V93" i="2"/>
  <c r="W93" i="2"/>
  <c r="Y93" i="2"/>
  <c r="AB93" i="2" s="1"/>
  <c r="Z93" i="2"/>
  <c r="AA93" i="2"/>
  <c r="R94" i="2"/>
  <c r="T94" i="2"/>
  <c r="S94" i="2" s="1"/>
  <c r="V94" i="2"/>
  <c r="W94" i="2"/>
  <c r="Y94" i="2"/>
  <c r="AB94" i="2" s="1"/>
  <c r="Z94" i="2"/>
  <c r="AA94" i="2"/>
  <c r="R95" i="2"/>
  <c r="T95" i="2"/>
  <c r="S95" i="2" s="1"/>
  <c r="V95" i="2"/>
  <c r="W95" i="2"/>
  <c r="Y95" i="2"/>
  <c r="AB95" i="2" s="1"/>
  <c r="Z95" i="2"/>
  <c r="AA95" i="2"/>
  <c r="R96" i="2"/>
  <c r="T96" i="2"/>
  <c r="S96" i="2" s="1"/>
  <c r="V96" i="2"/>
  <c r="W96" i="2"/>
  <c r="Y96" i="2"/>
  <c r="AB96" i="2" s="1"/>
  <c r="Z96" i="2"/>
  <c r="AA96" i="2"/>
  <c r="R97" i="2"/>
  <c r="T97" i="2"/>
  <c r="S97" i="2" s="1"/>
  <c r="V97" i="2"/>
  <c r="W97" i="2"/>
  <c r="Y97" i="2"/>
  <c r="AB97" i="2" s="1"/>
  <c r="Z97" i="2"/>
  <c r="AA97" i="2"/>
  <c r="R98" i="2"/>
  <c r="T98" i="2"/>
  <c r="S98" i="2" s="1"/>
  <c r="V98" i="2"/>
  <c r="W98" i="2"/>
  <c r="Y98" i="2"/>
  <c r="AB98" i="2" s="1"/>
  <c r="Z98" i="2"/>
  <c r="AA98" i="2"/>
  <c r="R99" i="2"/>
  <c r="T99" i="2"/>
  <c r="S99" i="2" s="1"/>
  <c r="V99" i="2"/>
  <c r="W99" i="2"/>
  <c r="Y99" i="2"/>
  <c r="AB99" i="2" s="1"/>
  <c r="Z99" i="2"/>
  <c r="AA99" i="2"/>
  <c r="R100" i="2"/>
  <c r="T100" i="2"/>
  <c r="S100" i="2" s="1"/>
  <c r="V100" i="2"/>
  <c r="W100" i="2"/>
  <c r="Y100" i="2"/>
  <c r="AB100" i="2" s="1"/>
  <c r="Z100" i="2"/>
  <c r="AA100" i="2"/>
  <c r="R101" i="2"/>
  <c r="T101" i="2"/>
  <c r="S101" i="2" s="1"/>
  <c r="V101" i="2"/>
  <c r="W101" i="2"/>
  <c r="Y101" i="2"/>
  <c r="AB101" i="2" s="1"/>
  <c r="Z101" i="2"/>
  <c r="AA101" i="2"/>
  <c r="R102" i="2"/>
  <c r="T102" i="2"/>
  <c r="S102" i="2" s="1"/>
  <c r="V102" i="2"/>
  <c r="W102" i="2"/>
  <c r="Y102" i="2"/>
  <c r="AB102" i="2" s="1"/>
  <c r="Z102" i="2"/>
  <c r="AA102" i="2"/>
  <c r="R103" i="2"/>
  <c r="T103" i="2"/>
  <c r="S103" i="2" s="1"/>
  <c r="V103" i="2"/>
  <c r="W103" i="2"/>
  <c r="Y103" i="2"/>
  <c r="AB103" i="2" s="1"/>
  <c r="Z103" i="2"/>
  <c r="AA103" i="2"/>
  <c r="R104" i="2"/>
  <c r="T104" i="2"/>
  <c r="S104" i="2" s="1"/>
  <c r="V104" i="2"/>
  <c r="W104" i="2"/>
  <c r="Y104" i="2"/>
  <c r="AB104" i="2" s="1"/>
  <c r="Z104" i="2"/>
  <c r="AA104" i="2"/>
  <c r="R105" i="2"/>
  <c r="T105" i="2"/>
  <c r="S105" i="2" s="1"/>
  <c r="V105" i="2"/>
  <c r="W105" i="2"/>
  <c r="Y105" i="2"/>
  <c r="AB105" i="2" s="1"/>
  <c r="Z105" i="2"/>
  <c r="AA105" i="2"/>
  <c r="R106" i="2"/>
  <c r="T106" i="2"/>
  <c r="S106" i="2" s="1"/>
  <c r="V106" i="2"/>
  <c r="W106" i="2"/>
  <c r="Y106" i="2"/>
  <c r="AB106" i="2" s="1"/>
  <c r="Z106" i="2"/>
  <c r="AA106" i="2"/>
  <c r="R107" i="2"/>
  <c r="T107" i="2"/>
  <c r="S107" i="2" s="1"/>
  <c r="V107" i="2"/>
  <c r="W107" i="2"/>
  <c r="Y107" i="2"/>
  <c r="AB107" i="2" s="1"/>
  <c r="Z107" i="2"/>
  <c r="AA107" i="2"/>
  <c r="R108" i="2"/>
  <c r="T108" i="2"/>
  <c r="S108" i="2" s="1"/>
  <c r="V108" i="2"/>
  <c r="W108" i="2"/>
  <c r="Y108" i="2"/>
  <c r="AB108" i="2" s="1"/>
  <c r="Z108" i="2"/>
  <c r="AA108" i="2"/>
  <c r="R109" i="2"/>
  <c r="T109" i="2"/>
  <c r="S109" i="2" s="1"/>
  <c r="V109" i="2"/>
  <c r="W109" i="2"/>
  <c r="Y109" i="2"/>
  <c r="AB109" i="2" s="1"/>
  <c r="Z109" i="2"/>
  <c r="AA109" i="2"/>
  <c r="R110" i="2"/>
  <c r="T110" i="2"/>
  <c r="S110" i="2" s="1"/>
  <c r="V110" i="2"/>
  <c r="W110" i="2"/>
  <c r="Y110" i="2"/>
  <c r="AB110" i="2" s="1"/>
  <c r="Z110" i="2"/>
  <c r="AA110" i="2"/>
  <c r="R111" i="2"/>
  <c r="T111" i="2"/>
  <c r="S111" i="2" s="1"/>
  <c r="V111" i="2"/>
  <c r="W111" i="2"/>
  <c r="Y111" i="2"/>
  <c r="AB111" i="2" s="1"/>
  <c r="Z111" i="2"/>
  <c r="AA111" i="2"/>
  <c r="R112" i="2"/>
  <c r="T112" i="2"/>
  <c r="S112" i="2" s="1"/>
  <c r="V112" i="2"/>
  <c r="W112" i="2"/>
  <c r="Y112" i="2"/>
  <c r="AB112" i="2" s="1"/>
  <c r="Z112" i="2"/>
  <c r="AA112" i="2"/>
  <c r="R113" i="2"/>
  <c r="T113" i="2"/>
  <c r="S113" i="2" s="1"/>
  <c r="V113" i="2"/>
  <c r="W113" i="2"/>
  <c r="Y113" i="2"/>
  <c r="AB113" i="2" s="1"/>
  <c r="Z113" i="2"/>
  <c r="AA113" i="2"/>
  <c r="R114" i="2"/>
  <c r="T114" i="2"/>
  <c r="S114" i="2" s="1"/>
  <c r="V114" i="2"/>
  <c r="W114" i="2"/>
  <c r="Y114" i="2"/>
  <c r="AB114" i="2" s="1"/>
  <c r="Z114" i="2"/>
  <c r="AA114" i="2"/>
  <c r="R115" i="2"/>
  <c r="T115" i="2"/>
  <c r="S115" i="2" s="1"/>
  <c r="V115" i="2"/>
  <c r="W115" i="2"/>
  <c r="Y115" i="2"/>
  <c r="AB115" i="2" s="1"/>
  <c r="Z115" i="2"/>
  <c r="AA115" i="2"/>
  <c r="R116" i="2"/>
  <c r="T116" i="2"/>
  <c r="S116" i="2" s="1"/>
  <c r="V116" i="2"/>
  <c r="W116" i="2"/>
  <c r="Y116" i="2"/>
  <c r="AB116" i="2" s="1"/>
  <c r="Z116" i="2"/>
  <c r="AA116" i="2"/>
  <c r="R117" i="2"/>
  <c r="T117" i="2"/>
  <c r="S117" i="2" s="1"/>
  <c r="V117" i="2"/>
  <c r="W117" i="2"/>
  <c r="Y117" i="2"/>
  <c r="AB117" i="2" s="1"/>
  <c r="Z117" i="2"/>
  <c r="AA117" i="2"/>
  <c r="R118" i="2"/>
  <c r="T118" i="2"/>
  <c r="S118" i="2" s="1"/>
  <c r="V118" i="2"/>
  <c r="W118" i="2"/>
  <c r="Y118" i="2"/>
  <c r="AB118" i="2" s="1"/>
  <c r="Z118" i="2"/>
  <c r="AA118" i="2"/>
  <c r="R119" i="2"/>
  <c r="T119" i="2"/>
  <c r="S119" i="2" s="1"/>
  <c r="V119" i="2"/>
  <c r="W119" i="2"/>
  <c r="Y119" i="2"/>
  <c r="AB119" i="2" s="1"/>
  <c r="Z119" i="2"/>
  <c r="AA119" i="2"/>
  <c r="R120" i="2"/>
  <c r="T120" i="2"/>
  <c r="S120" i="2" s="1"/>
  <c r="V120" i="2"/>
  <c r="W120" i="2"/>
  <c r="Y120" i="2"/>
  <c r="AB120" i="2" s="1"/>
  <c r="Z120" i="2"/>
  <c r="AA120" i="2"/>
  <c r="R121" i="2"/>
  <c r="T121" i="2"/>
  <c r="S121" i="2" s="1"/>
  <c r="V121" i="2"/>
  <c r="W121" i="2"/>
  <c r="Y121" i="2"/>
  <c r="AB121" i="2" s="1"/>
  <c r="Z121" i="2"/>
  <c r="AA121" i="2"/>
  <c r="R122" i="2"/>
  <c r="T122" i="2"/>
  <c r="S122" i="2" s="1"/>
  <c r="V122" i="2"/>
  <c r="W122" i="2"/>
  <c r="Y122" i="2"/>
  <c r="AB122" i="2" s="1"/>
  <c r="Z122" i="2"/>
  <c r="AA122" i="2"/>
  <c r="R123" i="2"/>
  <c r="T123" i="2"/>
  <c r="S123" i="2" s="1"/>
  <c r="V123" i="2"/>
  <c r="W123" i="2"/>
  <c r="Y123" i="2"/>
  <c r="AB123" i="2" s="1"/>
  <c r="Z123" i="2"/>
  <c r="AA123" i="2"/>
  <c r="G16" i="2"/>
  <c r="L16" i="2"/>
  <c r="G17" i="2"/>
  <c r="L17" i="2"/>
  <c r="G18" i="2"/>
  <c r="L18" i="2"/>
  <c r="G19" i="2"/>
  <c r="L19" i="2"/>
  <c r="G20" i="2"/>
  <c r="L20" i="2"/>
  <c r="G21" i="2"/>
  <c r="L21" i="2"/>
  <c r="G22" i="2"/>
  <c r="L22" i="2"/>
  <c r="G23" i="2"/>
  <c r="L23" i="2"/>
  <c r="G24" i="2"/>
  <c r="L24" i="2"/>
  <c r="G25" i="2"/>
  <c r="L25" i="2"/>
  <c r="G26" i="2"/>
  <c r="L26" i="2"/>
  <c r="G27" i="2"/>
  <c r="L27" i="2"/>
  <c r="G28" i="2"/>
  <c r="L28" i="2"/>
  <c r="G29" i="2"/>
  <c r="L29" i="2"/>
  <c r="G30" i="2"/>
  <c r="L30" i="2"/>
  <c r="G31" i="2"/>
  <c r="L31" i="2"/>
  <c r="G32" i="2"/>
  <c r="L32" i="2"/>
  <c r="G33" i="2"/>
  <c r="L33" i="2"/>
  <c r="G34" i="2"/>
  <c r="L34" i="2"/>
  <c r="G35" i="2"/>
  <c r="L35" i="2"/>
  <c r="G36" i="2"/>
  <c r="L36" i="2"/>
  <c r="G37" i="2"/>
  <c r="L37" i="2"/>
  <c r="G38" i="2"/>
  <c r="L38" i="2"/>
  <c r="G39" i="2"/>
  <c r="L39" i="2"/>
  <c r="G40" i="2"/>
  <c r="L40" i="2"/>
  <c r="G41" i="2"/>
  <c r="L41" i="2"/>
  <c r="G42" i="2"/>
  <c r="L42" i="2"/>
  <c r="G43" i="2"/>
  <c r="L43" i="2"/>
  <c r="G44" i="2"/>
  <c r="L44" i="2"/>
  <c r="G45" i="2"/>
  <c r="L45" i="2"/>
  <c r="G46" i="2"/>
  <c r="L46" i="2"/>
  <c r="G47" i="2"/>
  <c r="L47" i="2"/>
  <c r="G48" i="2"/>
  <c r="L48" i="2"/>
  <c r="G49" i="2"/>
  <c r="L49" i="2"/>
  <c r="G50" i="2"/>
  <c r="L50" i="2"/>
  <c r="G51" i="2"/>
  <c r="L51" i="2"/>
  <c r="G52" i="2"/>
  <c r="L52" i="2"/>
  <c r="G53" i="2"/>
  <c r="L53" i="2"/>
  <c r="G54" i="2"/>
  <c r="L54" i="2"/>
  <c r="G55" i="2"/>
  <c r="L55" i="2"/>
  <c r="G56" i="2"/>
  <c r="L56" i="2"/>
  <c r="G57" i="2"/>
  <c r="L57" i="2"/>
  <c r="G58" i="2"/>
  <c r="L58" i="2"/>
  <c r="G59" i="2"/>
  <c r="L59" i="2"/>
  <c r="G60" i="2"/>
  <c r="L60" i="2"/>
  <c r="G61" i="2"/>
  <c r="L61" i="2"/>
  <c r="G62" i="2"/>
  <c r="L62" i="2"/>
  <c r="G63" i="2"/>
  <c r="L63" i="2"/>
  <c r="G64" i="2"/>
  <c r="L64" i="2"/>
  <c r="G65" i="2"/>
  <c r="L65" i="2"/>
  <c r="G66" i="2"/>
  <c r="L66" i="2"/>
  <c r="G67" i="2"/>
  <c r="L67" i="2"/>
  <c r="G68" i="2"/>
  <c r="L68" i="2"/>
  <c r="G69" i="2"/>
  <c r="L69" i="2"/>
  <c r="G70" i="2"/>
  <c r="L70" i="2"/>
  <c r="G71" i="2"/>
  <c r="L71" i="2"/>
  <c r="G72" i="2"/>
  <c r="L72" i="2"/>
  <c r="G73" i="2"/>
  <c r="L73" i="2"/>
  <c r="G74" i="2"/>
  <c r="L74" i="2"/>
  <c r="G75" i="2"/>
  <c r="L75" i="2"/>
  <c r="G76" i="2"/>
  <c r="L76" i="2"/>
  <c r="G77" i="2"/>
  <c r="L77" i="2"/>
  <c r="G78" i="2"/>
  <c r="L78" i="2"/>
  <c r="G79" i="2"/>
  <c r="L79" i="2"/>
  <c r="G80" i="2"/>
  <c r="L80" i="2"/>
  <c r="G81" i="2"/>
  <c r="L81" i="2"/>
  <c r="G82" i="2"/>
  <c r="L82" i="2"/>
  <c r="G83" i="2"/>
  <c r="L83" i="2"/>
  <c r="G84" i="2"/>
  <c r="L84" i="2"/>
  <c r="G85" i="2"/>
  <c r="L85" i="2"/>
  <c r="G86" i="2"/>
  <c r="L86" i="2"/>
  <c r="G87" i="2"/>
  <c r="L87" i="2"/>
  <c r="G88" i="2"/>
  <c r="L88" i="2"/>
  <c r="G89" i="2"/>
  <c r="L89" i="2"/>
  <c r="G90" i="2"/>
  <c r="L90" i="2"/>
  <c r="G91" i="2"/>
  <c r="L91" i="2"/>
  <c r="G92" i="2"/>
  <c r="L92" i="2"/>
  <c r="G93" i="2"/>
  <c r="L93" i="2"/>
  <c r="G94" i="2"/>
  <c r="L94" i="2"/>
  <c r="G95" i="2"/>
  <c r="L95" i="2"/>
  <c r="G96" i="2"/>
  <c r="L96" i="2"/>
  <c r="G97" i="2"/>
  <c r="L97" i="2"/>
  <c r="G98" i="2"/>
  <c r="L98" i="2"/>
  <c r="G99" i="2"/>
  <c r="L99" i="2"/>
  <c r="G100" i="2"/>
  <c r="L100" i="2"/>
  <c r="G101" i="2"/>
  <c r="L101" i="2"/>
  <c r="G102" i="2"/>
  <c r="L102" i="2"/>
  <c r="G103" i="2"/>
  <c r="L103" i="2"/>
  <c r="G104" i="2"/>
  <c r="L104" i="2"/>
  <c r="G105" i="2"/>
  <c r="L105" i="2"/>
  <c r="G106" i="2"/>
  <c r="L106" i="2"/>
  <c r="G107" i="2"/>
  <c r="L107" i="2"/>
  <c r="G108" i="2"/>
  <c r="L108" i="2"/>
  <c r="G109" i="2"/>
  <c r="L109" i="2"/>
  <c r="G110" i="2"/>
  <c r="L110" i="2"/>
  <c r="G111" i="2"/>
  <c r="L111" i="2"/>
  <c r="G112" i="2"/>
  <c r="L112" i="2"/>
  <c r="G113" i="2"/>
  <c r="L113" i="2"/>
  <c r="G114" i="2"/>
  <c r="L114" i="2"/>
  <c r="G115" i="2"/>
  <c r="L115" i="2"/>
  <c r="G116" i="2"/>
  <c r="L116" i="2"/>
  <c r="G117" i="2"/>
  <c r="L117" i="2"/>
  <c r="G118" i="2"/>
  <c r="L118" i="2"/>
  <c r="G119" i="2"/>
  <c r="L119" i="2"/>
  <c r="G120" i="2"/>
  <c r="L120" i="2"/>
  <c r="G121" i="2"/>
  <c r="L121" i="2"/>
  <c r="G122" i="2"/>
  <c r="L122" i="2"/>
  <c r="G123" i="2"/>
  <c r="L123" i="2"/>
  <c r="I28" i="24"/>
  <c r="I29" i="24"/>
  <c r="I30" i="24"/>
  <c r="I31" i="24"/>
  <c r="I32" i="24"/>
  <c r="I33" i="24"/>
  <c r="I34" i="24"/>
  <c r="I35" i="24"/>
  <c r="I36" i="24"/>
  <c r="I37" i="24"/>
  <c r="I38" i="24"/>
  <c r="I39" i="24"/>
  <c r="I40" i="24"/>
  <c r="I41" i="24"/>
  <c r="I42" i="24"/>
  <c r="I43" i="24"/>
  <c r="I44" i="24"/>
  <c r="I45" i="24"/>
  <c r="I46" i="24"/>
  <c r="I47" i="24"/>
  <c r="I48" i="24"/>
  <c r="I49" i="24"/>
  <c r="I50" i="24"/>
  <c r="I51" i="24"/>
  <c r="I52" i="24"/>
  <c r="I53" i="24"/>
  <c r="I54" i="24"/>
  <c r="I27" i="24"/>
  <c r="G28" i="24"/>
  <c r="G29" i="24"/>
  <c r="G30" i="24"/>
  <c r="G31" i="24"/>
  <c r="G32" i="24"/>
  <c r="G33" i="24"/>
  <c r="G34" i="24"/>
  <c r="G35" i="24"/>
  <c r="G36" i="24"/>
  <c r="G37" i="24"/>
  <c r="G38" i="24"/>
  <c r="G39" i="24"/>
  <c r="G40" i="24"/>
  <c r="G41" i="24"/>
  <c r="G42" i="24"/>
  <c r="G43" i="24"/>
  <c r="G44" i="24"/>
  <c r="G45" i="24"/>
  <c r="G46" i="24"/>
  <c r="G47" i="24"/>
  <c r="G48" i="24"/>
  <c r="G49" i="24"/>
  <c r="G50" i="24"/>
  <c r="G51" i="24"/>
  <c r="G52" i="24"/>
  <c r="G53" i="24"/>
  <c r="G54" i="24"/>
  <c r="G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27" i="24"/>
  <c r="C28" i="24"/>
  <c r="C29" i="24"/>
  <c r="C30" i="24"/>
  <c r="C31" i="24"/>
  <c r="C32" i="24"/>
  <c r="C33" i="24"/>
  <c r="C34" i="24"/>
  <c r="C35" i="24"/>
  <c r="C36" i="24"/>
  <c r="C37" i="24"/>
  <c r="C38" i="24"/>
  <c r="C39" i="24"/>
  <c r="C40" i="24"/>
  <c r="C41" i="24"/>
  <c r="C42" i="24"/>
  <c r="C43" i="24"/>
  <c r="C44" i="24"/>
  <c r="C45" i="24"/>
  <c r="C46" i="24"/>
  <c r="C47" i="24"/>
  <c r="C48" i="24"/>
  <c r="C49" i="24"/>
  <c r="C50" i="24"/>
  <c r="C51" i="24"/>
  <c r="C52" i="24"/>
  <c r="C53" i="24"/>
  <c r="C54" i="24"/>
  <c r="F7" i="50"/>
  <c r="C7" i="50"/>
  <c r="B6" i="50"/>
  <c r="I5" i="50"/>
  <c r="H66" i="52"/>
  <c r="H36" i="52"/>
  <c r="G42" i="52"/>
  <c r="G41" i="52"/>
  <c r="H28" i="52"/>
  <c r="I24" i="51"/>
  <c r="X21" i="2" l="1"/>
  <c r="M35" i="2"/>
  <c r="M19" i="2"/>
  <c r="X114" i="2"/>
  <c r="X79" i="2"/>
  <c r="X54" i="2"/>
  <c r="X32" i="2"/>
  <c r="M32" i="2"/>
  <c r="M52" i="2"/>
  <c r="M51" i="2"/>
  <c r="M54" i="2"/>
  <c r="M47" i="2"/>
  <c r="M30" i="2"/>
  <c r="X62" i="2"/>
  <c r="X40" i="2"/>
  <c r="X117" i="2"/>
  <c r="X112" i="2"/>
  <c r="X77" i="2"/>
  <c r="M43" i="2"/>
  <c r="X122" i="2"/>
  <c r="X99" i="2"/>
  <c r="M44" i="2"/>
  <c r="X70" i="2"/>
  <c r="X103" i="2"/>
  <c r="X84" i="2"/>
  <c r="X81" i="2"/>
  <c r="X68" i="2"/>
  <c r="M48" i="2"/>
  <c r="M21" i="2"/>
  <c r="M53" i="2"/>
  <c r="X60" i="2"/>
  <c r="X74" i="2"/>
  <c r="X78" i="2"/>
  <c r="X28" i="2"/>
  <c r="X121" i="2"/>
  <c r="X92" i="2"/>
  <c r="M56" i="2"/>
  <c r="X123" i="2"/>
  <c r="M61" i="2"/>
  <c r="X116" i="2"/>
  <c r="X106" i="2"/>
  <c r="X87" i="2"/>
  <c r="X41" i="2"/>
  <c r="X37" i="2"/>
  <c r="X27" i="2"/>
  <c r="X119" i="2"/>
  <c r="X52" i="2"/>
  <c r="X42" i="2"/>
  <c r="X110" i="2"/>
  <c r="X101" i="2"/>
  <c r="X89" i="2"/>
  <c r="X65" i="2"/>
  <c r="X30" i="2"/>
  <c r="X35" i="2"/>
  <c r="X57" i="2"/>
  <c r="X102" i="2"/>
  <c r="X95" i="2"/>
  <c r="S42" i="2"/>
  <c r="E42" i="2" s="1"/>
  <c r="F42" i="2" s="1"/>
  <c r="M60" i="2"/>
  <c r="S23" i="2"/>
  <c r="E23" i="2" s="1"/>
  <c r="U23" i="2" s="1"/>
  <c r="M31" i="2"/>
  <c r="X90" i="2"/>
  <c r="X82" i="2"/>
  <c r="X33" i="2"/>
  <c r="X19" i="2"/>
  <c r="M45" i="2"/>
  <c r="M26" i="2"/>
  <c r="X120" i="2"/>
  <c r="X47" i="2"/>
  <c r="X44" i="2"/>
  <c r="X36" i="2"/>
  <c r="X22" i="2"/>
  <c r="M63" i="2"/>
  <c r="X107" i="2"/>
  <c r="X104" i="2"/>
  <c r="X66" i="2"/>
  <c r="X58" i="2"/>
  <c r="X83" i="2"/>
  <c r="X72" i="2"/>
  <c r="X69" i="2"/>
  <c r="X64" i="2"/>
  <c r="X53" i="2"/>
  <c r="X31" i="2"/>
  <c r="X26" i="2"/>
  <c r="X23" i="2"/>
  <c r="X20" i="2"/>
  <c r="M57" i="2"/>
  <c r="M39" i="2"/>
  <c r="X113" i="2"/>
  <c r="X91" i="2"/>
  <c r="X86" i="2"/>
  <c r="X75" i="2"/>
  <c r="X48" i="2"/>
  <c r="X45" i="2"/>
  <c r="M29" i="2"/>
  <c r="X94" i="2"/>
  <c r="X67" i="2"/>
  <c r="X59" i="2"/>
  <c r="X56" i="2"/>
  <c r="X29" i="2"/>
  <c r="X39" i="2"/>
  <c r="X108" i="2"/>
  <c r="X96" i="2"/>
  <c r="X76" i="2"/>
  <c r="X73" i="2"/>
  <c r="X55" i="2"/>
  <c r="X46" i="2"/>
  <c r="X24" i="2"/>
  <c r="S33" i="2"/>
  <c r="E33" i="2" s="1"/>
  <c r="U33" i="2" s="1"/>
  <c r="S49" i="2"/>
  <c r="E49" i="2" s="1"/>
  <c r="F49" i="2" s="1"/>
  <c r="S27" i="2"/>
  <c r="E27" i="2" s="1"/>
  <c r="U27" i="2" s="1"/>
  <c r="S20" i="2"/>
  <c r="E20" i="2" s="1"/>
  <c r="U20" i="2" s="1"/>
  <c r="X109" i="2"/>
  <c r="X50" i="2"/>
  <c r="S24" i="2"/>
  <c r="E24" i="2" s="1"/>
  <c r="F24" i="2" s="1"/>
  <c r="X97" i="2"/>
  <c r="X38" i="2"/>
  <c r="X25" i="2"/>
  <c r="X85" i="2"/>
  <c r="X63" i="2"/>
  <c r="X88" i="2"/>
  <c r="X51" i="2"/>
  <c r="M41" i="2"/>
  <c r="X98" i="2"/>
  <c r="X118" i="2"/>
  <c r="X111" i="2"/>
  <c r="X105" i="2"/>
  <c r="X80" i="2"/>
  <c r="X71" i="2"/>
  <c r="X43" i="2"/>
  <c r="M55" i="2"/>
  <c r="X100" i="2"/>
  <c r="M40" i="2"/>
  <c r="X115" i="2"/>
  <c r="X93" i="2"/>
  <c r="X61" i="2"/>
  <c r="X49" i="2"/>
  <c r="S36" i="2"/>
  <c r="E36" i="2" s="1"/>
  <c r="U36" i="2" s="1"/>
  <c r="X34" i="2"/>
  <c r="F51" i="2"/>
  <c r="U35" i="2"/>
  <c r="F35" i="2"/>
  <c r="F63" i="2"/>
  <c r="F39" i="2"/>
  <c r="F30" i="2"/>
  <c r="F26" i="2"/>
  <c r="F41" i="2"/>
  <c r="U41" i="2"/>
  <c r="F21" i="2"/>
  <c r="U21" i="2"/>
  <c r="F38" i="2"/>
  <c r="U38" i="2"/>
  <c r="F48" i="2"/>
  <c r="U48" i="2"/>
  <c r="F61" i="2"/>
  <c r="U61" i="2"/>
  <c r="M58" i="2"/>
  <c r="F40" i="2"/>
  <c r="U63" i="2"/>
  <c r="S59" i="2"/>
  <c r="E59" i="2" s="1"/>
  <c r="U59" i="2" s="1"/>
  <c r="U39" i="2"/>
  <c r="S25" i="2"/>
  <c r="E25" i="2" s="1"/>
  <c r="S46" i="2"/>
  <c r="E46" i="2" s="1"/>
  <c r="F58" i="2"/>
  <c r="U55" i="2"/>
  <c r="F55" i="2"/>
  <c r="F54" i="2"/>
  <c r="U54" i="2"/>
  <c r="M38" i="2"/>
  <c r="F57" i="2"/>
  <c r="U57" i="2"/>
  <c r="M50" i="2"/>
  <c r="F19" i="2"/>
  <c r="U19" i="2"/>
  <c r="F44" i="2"/>
  <c r="U44" i="2"/>
  <c r="S34" i="2"/>
  <c r="E34" i="2" s="1"/>
  <c r="U34" i="2" s="1"/>
  <c r="F32" i="2"/>
  <c r="U32" i="2"/>
  <c r="F50" i="2"/>
  <c r="S37" i="2"/>
  <c r="E37" i="2" s="1"/>
  <c r="F29" i="2"/>
  <c r="U29" i="2"/>
  <c r="F60" i="2"/>
  <c r="F47" i="2"/>
  <c r="S22" i="2"/>
  <c r="E22" i="2" s="1"/>
  <c r="F53" i="2"/>
  <c r="U53" i="2"/>
  <c r="F31" i="2"/>
  <c r="U31" i="2"/>
  <c r="F45" i="2"/>
  <c r="U45" i="2"/>
  <c r="F56" i="2"/>
  <c r="U56" i="2"/>
  <c r="F52" i="2"/>
  <c r="U52" i="2"/>
  <c r="F43" i="2"/>
  <c r="M62" i="2"/>
  <c r="S62" i="2"/>
  <c r="E62" i="2" s="1"/>
  <c r="S28" i="2"/>
  <c r="E28" i="2" s="1"/>
  <c r="AC1" i="50"/>
  <c r="H30" i="50"/>
  <c r="F23" i="2" l="1"/>
  <c r="F33" i="2"/>
  <c r="U24" i="2"/>
  <c r="U49" i="2"/>
  <c r="U42" i="2"/>
  <c r="F20" i="2"/>
  <c r="F27" i="2"/>
  <c r="F36" i="2"/>
  <c r="F59" i="2"/>
  <c r="U62" i="2"/>
  <c r="F62" i="2"/>
  <c r="F22" i="2"/>
  <c r="U22" i="2"/>
  <c r="F25" i="2"/>
  <c r="U25" i="2"/>
  <c r="U46" i="2"/>
  <c r="F46" i="2"/>
  <c r="F37" i="2"/>
  <c r="U37" i="2"/>
  <c r="F28" i="2"/>
  <c r="U28" i="2"/>
  <c r="F34" i="2"/>
  <c r="M16" i="37"/>
  <c r="M17" i="37"/>
  <c r="M18" i="37"/>
  <c r="M19" i="37"/>
  <c r="M20" i="37"/>
  <c r="M21" i="37"/>
  <c r="M22" i="37"/>
  <c r="M23" i="37"/>
  <c r="M24" i="37"/>
  <c r="M25" i="37"/>
  <c r="M26" i="37"/>
  <c r="M27" i="37"/>
  <c r="M28" i="37"/>
  <c r="M29" i="37"/>
  <c r="M30" i="37"/>
  <c r="M31" i="37"/>
  <c r="M32" i="37"/>
  <c r="M33" i="37"/>
  <c r="M34" i="37"/>
  <c r="M35" i="37"/>
  <c r="M36" i="37"/>
  <c r="M15" i="37"/>
  <c r="F12" i="24"/>
  <c r="F11" i="24"/>
  <c r="D12" i="41"/>
  <c r="D13" i="41"/>
  <c r="D11" i="41"/>
  <c r="D10" i="41"/>
  <c r="D9" i="41"/>
  <c r="D8" i="41"/>
  <c r="D7" i="41"/>
  <c r="D6" i="41"/>
  <c r="C13" i="43"/>
  <c r="C12" i="43"/>
  <c r="C7" i="42"/>
  <c r="C6" i="42"/>
  <c r="C5" i="42"/>
  <c r="D8" i="37"/>
  <c r="D7" i="37"/>
  <c r="D6" i="37"/>
  <c r="C7" i="5"/>
  <c r="C6" i="5"/>
  <c r="C5" i="5"/>
  <c r="C17" i="43"/>
  <c r="C18" i="43"/>
  <c r="C16" i="43"/>
  <c r="C15" i="43"/>
  <c r="C11" i="43"/>
  <c r="C9" i="42"/>
  <c r="C10" i="42"/>
  <c r="C11" i="42"/>
  <c r="C8" i="42"/>
  <c r="C4" i="42"/>
  <c r="C9" i="5"/>
  <c r="C8" i="5"/>
  <c r="F7" i="24"/>
  <c r="W16" i="2"/>
  <c r="W17" i="2"/>
  <c r="W18" i="2"/>
  <c r="W15" i="2"/>
  <c r="G43" i="41"/>
  <c r="G44" i="41"/>
  <c r="G45" i="41"/>
  <c r="G46" i="41"/>
  <c r="G47" i="41"/>
  <c r="G42" i="41"/>
  <c r="F9" i="24"/>
  <c r="F15" i="24"/>
  <c r="F14" i="24"/>
  <c r="F13" i="24"/>
  <c r="F10" i="24"/>
  <c r="F34" i="41"/>
  <c r="G34" i="41" s="1"/>
  <c r="I29" i="41"/>
  <c r="I30" i="41"/>
  <c r="I31" i="41"/>
  <c r="I32" i="41"/>
  <c r="I33" i="41"/>
  <c r="I34" i="41"/>
  <c r="I35" i="41"/>
  <c r="I36" i="41"/>
  <c r="I37" i="41"/>
  <c r="I38" i="41"/>
  <c r="I28" i="41"/>
  <c r="G33" i="41"/>
  <c r="F33" i="41"/>
  <c r="F32" i="41"/>
  <c r="G32" i="41"/>
  <c r="F31" i="41"/>
  <c r="G31" i="41" s="1"/>
  <c r="F24" i="41"/>
  <c r="G24" i="41" s="1"/>
  <c r="F23" i="41"/>
  <c r="G23" i="41" s="1"/>
  <c r="M64" i="42"/>
  <c r="M65" i="42"/>
  <c r="M67" i="42"/>
  <c r="M68" i="42"/>
  <c r="M69" i="42"/>
  <c r="M70" i="42"/>
  <c r="M63" i="42"/>
  <c r="G115" i="42"/>
  <c r="G46" i="43"/>
  <c r="G41" i="43"/>
  <c r="G110" i="42"/>
  <c r="G105" i="42"/>
  <c r="K1" i="42"/>
  <c r="I54" i="41"/>
  <c r="F38" i="41"/>
  <c r="G38" i="41" s="1"/>
  <c r="F37" i="41"/>
  <c r="G37" i="41"/>
  <c r="F36" i="41"/>
  <c r="G36" i="41"/>
  <c r="F35" i="41"/>
  <c r="G35" i="41" s="1"/>
  <c r="F30" i="41"/>
  <c r="G30" i="41" s="1"/>
  <c r="F29" i="41"/>
  <c r="G29" i="41" s="1"/>
  <c r="F28" i="41"/>
  <c r="G28" i="41" s="1"/>
  <c r="F22" i="41"/>
  <c r="G22" i="41" s="1"/>
  <c r="F18" i="41"/>
  <c r="G18" i="41" s="1"/>
  <c r="F17" i="41"/>
  <c r="G17" i="41" s="1"/>
  <c r="AC1" i="2"/>
  <c r="H6" i="2" s="1"/>
  <c r="H3" i="2"/>
  <c r="M89" i="2"/>
  <c r="M88" i="2"/>
  <c r="M84" i="2"/>
  <c r="M83" i="2"/>
  <c r="M80" i="2"/>
  <c r="M78" i="2"/>
  <c r="M77" i="2"/>
  <c r="M76" i="2"/>
  <c r="A1" i="37"/>
  <c r="D10" i="37"/>
  <c r="D11" i="37"/>
  <c r="D12" i="37"/>
  <c r="D9" i="37"/>
  <c r="D5" i="37"/>
  <c r="A41" i="37"/>
  <c r="G15" i="2"/>
  <c r="M65" i="2"/>
  <c r="M119" i="2"/>
  <c r="S3" i="7"/>
  <c r="S4" i="7"/>
  <c r="S5" i="7"/>
  <c r="S6" i="7"/>
  <c r="S7" i="7"/>
  <c r="S8" i="7"/>
  <c r="S9" i="7"/>
  <c r="S10" i="7"/>
  <c r="S11" i="7"/>
  <c r="S12" i="7"/>
  <c r="S2" i="7"/>
  <c r="D25" i="4"/>
  <c r="L1" i="5"/>
  <c r="K1" i="4"/>
  <c r="J1" i="24"/>
  <c r="E21" i="7"/>
  <c r="F21" i="7"/>
  <c r="G21" i="7"/>
  <c r="H21" i="7"/>
  <c r="I21" i="7"/>
  <c r="E22" i="7"/>
  <c r="F22" i="7"/>
  <c r="G22" i="7"/>
  <c r="H22" i="7"/>
  <c r="I22" i="7"/>
  <c r="D22" i="7"/>
  <c r="D21" i="7"/>
  <c r="R16" i="2"/>
  <c r="R17" i="2"/>
  <c r="R18" i="2"/>
  <c r="Z16" i="2"/>
  <c r="Z17" i="2"/>
  <c r="Z18" i="2"/>
  <c r="Z15" i="2"/>
  <c r="R15" i="2"/>
  <c r="C27" i="24"/>
  <c r="L15" i="2"/>
  <c r="AA16" i="2"/>
  <c r="AA17" i="2"/>
  <c r="AA18" i="2"/>
  <c r="AA15" i="2"/>
  <c r="C10" i="5"/>
  <c r="C4" i="5"/>
  <c r="C11" i="5"/>
  <c r="M112" i="2"/>
  <c r="M113" i="2"/>
  <c r="M115" i="2"/>
  <c r="M117" i="2"/>
  <c r="M120" i="2"/>
  <c r="M121" i="2"/>
  <c r="M123" i="2"/>
  <c r="M111" i="2"/>
  <c r="M108" i="2"/>
  <c r="M107" i="2"/>
  <c r="M100" i="2"/>
  <c r="M98" i="2"/>
  <c r="M96" i="2"/>
  <c r="M95" i="2"/>
  <c r="M94" i="2"/>
  <c r="M92" i="2"/>
  <c r="M71" i="2"/>
  <c r="M70" i="2"/>
  <c r="M69" i="2"/>
  <c r="M68" i="2"/>
  <c r="M66" i="2"/>
  <c r="T18" i="2"/>
  <c r="M18" i="2" s="1"/>
  <c r="T17" i="2"/>
  <c r="T16" i="2"/>
  <c r="M16" i="2" s="1"/>
  <c r="T15" i="2"/>
  <c r="L126" i="2"/>
  <c r="L125" i="2"/>
  <c r="L124" i="2"/>
  <c r="Y18" i="2"/>
  <c r="AB18" i="2" s="1"/>
  <c r="Y17" i="2"/>
  <c r="AB17" i="2" s="1"/>
  <c r="Y16" i="2"/>
  <c r="AB16" i="2" s="1"/>
  <c r="Y15" i="2"/>
  <c r="AB15" i="2" s="1"/>
  <c r="V16" i="2"/>
  <c r="V17" i="2"/>
  <c r="V18" i="2"/>
  <c r="G26" i="5"/>
  <c r="L150" i="2"/>
  <c r="T6" i="2"/>
  <c r="T4" i="2"/>
  <c r="T3" i="2"/>
  <c r="L7" i="7"/>
  <c r="L6" i="7"/>
  <c r="L5" i="7"/>
  <c r="L4" i="7"/>
  <c r="L3" i="7"/>
  <c r="L2" i="7"/>
  <c r="V15" i="2"/>
  <c r="S15" i="2" l="1"/>
  <c r="E15" i="2" s="1"/>
  <c r="M97" i="2"/>
  <c r="E109" i="2"/>
  <c r="U109" i="2" s="1"/>
  <c r="M109" i="2"/>
  <c r="M110" i="2"/>
  <c r="E72" i="2"/>
  <c r="U72" i="2" s="1"/>
  <c r="M72" i="2"/>
  <c r="E99" i="2"/>
  <c r="U99" i="2" s="1"/>
  <c r="M99" i="2"/>
  <c r="E73" i="2"/>
  <c r="M73" i="2"/>
  <c r="M74" i="2"/>
  <c r="E101" i="2"/>
  <c r="U101" i="2" s="1"/>
  <c r="M101" i="2"/>
  <c r="M64" i="2"/>
  <c r="E104" i="2"/>
  <c r="M104" i="2"/>
  <c r="E106" i="2"/>
  <c r="U106" i="2" s="1"/>
  <c r="M106" i="2"/>
  <c r="S17" i="2"/>
  <c r="M17" i="2"/>
  <c r="E75" i="2"/>
  <c r="U75" i="2" s="1"/>
  <c r="M75" i="2"/>
  <c r="E102" i="2"/>
  <c r="U102" i="2" s="1"/>
  <c r="M102" i="2"/>
  <c r="M118" i="2"/>
  <c r="E114" i="2"/>
  <c r="U114" i="2" s="1"/>
  <c r="M114" i="2"/>
  <c r="E67" i="2"/>
  <c r="M67" i="2"/>
  <c r="E91" i="2"/>
  <c r="M91" i="2"/>
  <c r="E103" i="2"/>
  <c r="U103" i="2" s="1"/>
  <c r="M103" i="2"/>
  <c r="M79" i="2"/>
  <c r="E81" i="2"/>
  <c r="U81" i="2" s="1"/>
  <c r="M81" i="2"/>
  <c r="E85" i="2"/>
  <c r="M85" i="2"/>
  <c r="E87" i="2"/>
  <c r="U87" i="2" s="1"/>
  <c r="M87" i="2"/>
  <c r="E93" i="2"/>
  <c r="M93" i="2"/>
  <c r="E105" i="2"/>
  <c r="M105" i="2"/>
  <c r="E122" i="2"/>
  <c r="U122" i="2" s="1"/>
  <c r="M122" i="2"/>
  <c r="M116" i="2"/>
  <c r="E82" i="2"/>
  <c r="M82" i="2"/>
  <c r="M86" i="2"/>
  <c r="E90" i="2"/>
  <c r="U90" i="2" s="1"/>
  <c r="M90" i="2"/>
  <c r="X16" i="2"/>
  <c r="L1" i="42"/>
  <c r="X15" i="2"/>
  <c r="S1" i="7"/>
  <c r="T7" i="2" s="1"/>
  <c r="X17" i="2"/>
  <c r="E95" i="2"/>
  <c r="X18" i="2"/>
  <c r="S18" i="2"/>
  <c r="E18" i="2" s="1"/>
  <c r="F18" i="2" s="1"/>
  <c r="E83" i="2"/>
  <c r="U83" i="2" s="1"/>
  <c r="S16" i="2"/>
  <c r="E16" i="2" s="1"/>
  <c r="F16" i="2" s="1"/>
  <c r="E108" i="2"/>
  <c r="M15" i="2"/>
  <c r="E98" i="2"/>
  <c r="T8" i="2"/>
  <c r="E123" i="2"/>
  <c r="E84" i="2"/>
  <c r="E100" i="2"/>
  <c r="U100" i="2" s="1"/>
  <c r="F15" i="2" l="1"/>
  <c r="U15" i="2"/>
  <c r="F114" i="2"/>
  <c r="F106" i="2"/>
  <c r="F100" i="2"/>
  <c r="F87" i="2"/>
  <c r="F101" i="2"/>
  <c r="F83" i="2"/>
  <c r="F103" i="2"/>
  <c r="F102" i="2"/>
  <c r="F123" i="2"/>
  <c r="U123" i="2"/>
  <c r="F73" i="2"/>
  <c r="U73" i="2"/>
  <c r="F85" i="2"/>
  <c r="U85" i="2"/>
  <c r="F67" i="2"/>
  <c r="U67" i="2"/>
  <c r="F98" i="2"/>
  <c r="U98" i="2"/>
  <c r="F108" i="2"/>
  <c r="U108" i="2"/>
  <c r="F81" i="2"/>
  <c r="F105" i="2"/>
  <c r="U105" i="2"/>
  <c r="F75" i="2"/>
  <c r="F104" i="2"/>
  <c r="U104" i="2"/>
  <c r="F93" i="2"/>
  <c r="U93" i="2"/>
  <c r="F82" i="2"/>
  <c r="U82" i="2"/>
  <c r="F95" i="2"/>
  <c r="U95" i="2"/>
  <c r="F90" i="2"/>
  <c r="F109" i="2"/>
  <c r="F72" i="2"/>
  <c r="F84" i="2"/>
  <c r="U84" i="2"/>
  <c r="F122" i="2"/>
  <c r="F91" i="2"/>
  <c r="U91" i="2"/>
  <c r="F99" i="2"/>
  <c r="E74" i="2"/>
  <c r="E79" i="2"/>
  <c r="E65" i="2"/>
  <c r="E86" i="2"/>
  <c r="E77" i="2"/>
  <c r="E96" i="2"/>
  <c r="E69" i="2"/>
  <c r="E118" i="2"/>
  <c r="E64" i="2"/>
  <c r="E110" i="2"/>
  <c r="E71" i="2"/>
  <c r="E94" i="2"/>
  <c r="E88" i="2"/>
  <c r="E121" i="2"/>
  <c r="E116" i="2"/>
  <c r="E70" i="2"/>
  <c r="E92" i="2"/>
  <c r="E68" i="2"/>
  <c r="E119" i="2"/>
  <c r="E80" i="2"/>
  <c r="E66" i="2"/>
  <c r="E112" i="2"/>
  <c r="E17" i="2"/>
  <c r="F17" i="2" s="1"/>
  <c r="E76" i="2"/>
  <c r="E111" i="2"/>
  <c r="E89" i="2"/>
  <c r="E117" i="2"/>
  <c r="E115" i="2"/>
  <c r="E113" i="2"/>
  <c r="E120" i="2"/>
  <c r="E107" i="2"/>
  <c r="E78" i="2"/>
  <c r="E97" i="2"/>
  <c r="U18" i="2"/>
  <c r="U16" i="2"/>
  <c r="F115" i="2" l="1"/>
  <c r="U115" i="2"/>
  <c r="F70" i="2"/>
  <c r="U70" i="2"/>
  <c r="F86" i="2"/>
  <c r="U86" i="2"/>
  <c r="F117" i="2"/>
  <c r="U117" i="2"/>
  <c r="F116" i="2"/>
  <c r="U116" i="2"/>
  <c r="F65" i="2"/>
  <c r="U65" i="2"/>
  <c r="F89" i="2"/>
  <c r="U89" i="2"/>
  <c r="F121" i="2"/>
  <c r="U121" i="2"/>
  <c r="F79" i="2"/>
  <c r="U79" i="2"/>
  <c r="F111" i="2"/>
  <c r="U111" i="2"/>
  <c r="F88" i="2"/>
  <c r="U88" i="2"/>
  <c r="F74" i="2"/>
  <c r="U74" i="2"/>
  <c r="F76" i="2"/>
  <c r="U76" i="2"/>
  <c r="F94" i="2"/>
  <c r="U94" i="2"/>
  <c r="F71" i="2"/>
  <c r="U71" i="2"/>
  <c r="F112" i="2"/>
  <c r="U112" i="2"/>
  <c r="F110" i="2"/>
  <c r="U110" i="2"/>
  <c r="F97" i="2"/>
  <c r="U97" i="2"/>
  <c r="F66" i="2"/>
  <c r="U66" i="2"/>
  <c r="F64" i="2"/>
  <c r="U64" i="2"/>
  <c r="F78" i="2"/>
  <c r="U78" i="2"/>
  <c r="F80" i="2"/>
  <c r="U80" i="2"/>
  <c r="F118" i="2"/>
  <c r="U118" i="2"/>
  <c r="F107" i="2"/>
  <c r="U107" i="2"/>
  <c r="F119" i="2"/>
  <c r="U119" i="2"/>
  <c r="F69" i="2"/>
  <c r="U69" i="2"/>
  <c r="F120" i="2"/>
  <c r="U120" i="2"/>
  <c r="F68" i="2"/>
  <c r="U68" i="2"/>
  <c r="F96" i="2"/>
  <c r="U96" i="2"/>
  <c r="F113" i="2"/>
  <c r="U113" i="2"/>
  <c r="F92" i="2"/>
  <c r="U92" i="2"/>
  <c r="F77" i="2"/>
  <c r="U77" i="2"/>
  <c r="U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Frisch, Zsuzsanna, Vodafone Hungary</author>
    <author>Zsálek, Zsuzsanna, Vodafone Hungary</author>
  </authors>
  <commentList>
    <comment ref="A14" authorId="0" shapeId="0" xr:uid="{00000000-0006-0000-0100-000001000000}">
      <text>
        <r>
          <rPr>
            <b/>
            <sz val="9"/>
            <color indexed="81"/>
            <rFont val="Vodafone Rg"/>
            <family val="2"/>
            <charset val="238"/>
          </rPr>
          <t xml:space="preserve">Amennyiben meglévő vagy hordozandó hívószámhoz szeretne készüléket vásárolni, kérjük, adja meg a telefonszámot.Új előfizetés esetén hagyja üresen
</t>
        </r>
      </text>
    </comment>
    <comment ref="B14" authorId="0" shapeId="0" xr:uid="{00000000-0006-0000-0100-000002000000}">
      <text>
        <r>
          <rPr>
            <b/>
            <sz val="9"/>
            <color indexed="81"/>
            <rFont val="Vodafone Rg"/>
            <family val="2"/>
            <charset val="238"/>
          </rPr>
          <t xml:space="preserve">Kérjük, válasszon a legördülő menüből. 
- </t>
        </r>
        <r>
          <rPr>
            <b/>
            <u/>
            <sz val="9"/>
            <color indexed="81"/>
            <rFont val="Vodafone Rg"/>
            <family val="2"/>
            <charset val="238"/>
          </rPr>
          <t xml:space="preserve">Új előfizetés: </t>
        </r>
        <r>
          <rPr>
            <b/>
            <sz val="9"/>
            <color indexed="81"/>
            <rFont val="Vodafone Rg"/>
            <family val="2"/>
            <charset val="238"/>
          </rPr>
          <t>Abban az esetben szükséges kiválasztani, amennyiben új hívószámot igényel</t>
        </r>
        <r>
          <rPr>
            <b/>
            <sz val="9"/>
            <color indexed="81"/>
            <rFont val="Vodafone Rg"/>
            <family val="2"/>
            <charset val="238"/>
          </rPr>
          <t xml:space="preserve">
- </t>
        </r>
        <r>
          <rPr>
            <b/>
            <u/>
            <sz val="9"/>
            <color indexed="81"/>
            <rFont val="Vodafone Rg"/>
            <family val="2"/>
            <charset val="238"/>
          </rPr>
          <t>Szerződéshosszabbítás</t>
        </r>
        <r>
          <rPr>
            <b/>
            <sz val="9"/>
            <color indexed="81"/>
            <rFont val="Vodafone Rg"/>
            <family val="2"/>
            <charset val="238"/>
          </rPr>
          <t xml:space="preserve"> Abban az esetben választható, amennyiben a SIM kártyához tartozó határozott idő (Minimális időtartam) lejárt, vagy 6 hónapon belül le fog járni, és csoporton belüli előfizetéshez szeretne új készüléket vásárolni.
- </t>
        </r>
        <r>
          <rPr>
            <b/>
            <u/>
            <sz val="9"/>
            <color indexed="81"/>
            <rFont val="Vodafone Rg"/>
            <family val="2"/>
            <charset val="238"/>
          </rPr>
          <t>Számhordozás</t>
        </r>
        <r>
          <rPr>
            <b/>
            <sz val="9"/>
            <color indexed="81"/>
            <rFont val="Vodafone Rg"/>
            <family val="2"/>
            <charset val="238"/>
          </rPr>
          <t>: Más szolgáltatónál lévő hívószám One-hoz hordozása esetén választható. A hordozás elindításához a megrendelő 4. oldalán található kérdőív kitöltése is szükséges. Amennyiben ezt a lehetőséget választja és beírja a hordozandó telefonszámot, akkor a telefonszám automatikusan átkerül a kérdőívre is.</t>
        </r>
        <r>
          <rPr>
            <b/>
            <sz val="9"/>
            <color indexed="81"/>
            <rFont val="Vodafone Rg"/>
            <family val="2"/>
            <charset val="238"/>
          </rPr>
          <t xml:space="preserve">
</t>
        </r>
        <r>
          <rPr>
            <b/>
            <u/>
            <sz val="9"/>
            <color indexed="81"/>
            <rFont val="Vodafone Rg"/>
            <family val="2"/>
            <charset val="238"/>
          </rPr>
          <t xml:space="preserve">Opciók: </t>
        </r>
        <r>
          <rPr>
            <b/>
            <sz val="9"/>
            <color indexed="81"/>
            <rFont val="Vodafone Rg"/>
            <family val="2"/>
            <charset val="238"/>
          </rPr>
          <t>3 GB, 5 GB, 10 GB osztható adatopció, MultiNet 3 GB, MultiNet 8 GB, MultiNet 12 GB, MultiNet 20 GB opció.</t>
        </r>
        <r>
          <rPr>
            <b/>
            <u/>
            <sz val="9"/>
            <color indexed="81"/>
            <rFont val="Vodafone Rg"/>
            <family val="2"/>
            <charset val="238"/>
          </rPr>
          <t xml:space="preserve">
One Alközpont:</t>
        </r>
        <r>
          <rPr>
            <b/>
            <sz val="9"/>
            <color indexed="81"/>
            <rFont val="Vodafone Rg"/>
            <family val="2"/>
            <charset val="238"/>
          </rPr>
          <t xml:space="preserve"> Abban az esetben szükséges kiválasztani, amennyiben One Alközpont szolgáltatásunkhoz szeretne sim kártyát és/vagy előfizetést rendelni.</t>
        </r>
        <r>
          <rPr>
            <b/>
            <u/>
            <sz val="9"/>
            <color indexed="81"/>
            <rFont val="Vodafone Rg"/>
            <family val="2"/>
            <charset val="238"/>
          </rPr>
          <t xml:space="preserve">
Listaár: </t>
        </r>
        <r>
          <rPr>
            <b/>
            <sz val="9"/>
            <color indexed="81"/>
            <rFont val="Vodafone Rg"/>
            <family val="2"/>
            <charset val="238"/>
          </rPr>
          <t>A Listaár lehetőség választásakor kizárólag készüléket rendelhet meg, mely mellé SIM kártyát és új előfizetést nem biztosítunk.</t>
        </r>
      </text>
    </comment>
    <comment ref="C14" authorId="0" shapeId="0" xr:uid="{00000000-0006-0000-0100-000003000000}">
      <text>
        <r>
          <rPr>
            <b/>
            <sz val="9"/>
            <color indexed="81"/>
            <rFont val="Vodafone Rg"/>
            <family val="2"/>
            <charset val="238"/>
          </rPr>
          <t xml:space="preserve">Kérjük, válasszon a legördülő menüből. 
</t>
        </r>
      </text>
    </comment>
    <comment ref="D14" authorId="0" shapeId="0" xr:uid="{00000000-0006-0000-0100-000004000000}">
      <text>
        <r>
          <rPr>
            <b/>
            <sz val="9"/>
            <color indexed="81"/>
            <rFont val="Vodafone Rg"/>
            <family val="2"/>
            <charset val="238"/>
          </rPr>
          <t xml:space="preserve">Amennyiben több azonos típusú készüléket rendel egyező szerződéses feltételekkel és új hívószámmal, nem szükséges külön-külön sorokba felvinni az igényt, elég a megrendelni kívánt mennyiséget megadni. </t>
        </r>
      </text>
    </comment>
    <comment ref="E14" authorId="0" shapeId="0" xr:uid="{00000000-0006-0000-0100-000005000000}">
      <text>
        <r>
          <rPr>
            <b/>
            <sz val="9"/>
            <color indexed="81"/>
            <rFont val="Vodafone Rg"/>
            <family val="2"/>
            <charset val="238"/>
          </rPr>
          <t xml:space="preserve">A mező a készülék típusának és megrendelni kívánt kiegészítő opció kiválasztásával automatikusan kitöltésre kerül. </t>
        </r>
      </text>
    </comment>
    <comment ref="F14" authorId="0" shapeId="0" xr:uid="{00000000-0006-0000-0100-000006000000}">
      <text>
        <r>
          <rPr>
            <b/>
            <sz val="9"/>
            <color indexed="81"/>
            <rFont val="Vodafone Rg"/>
            <family val="2"/>
            <charset val="238"/>
          </rPr>
          <t>A mező automatikusan kitöltésre kerül, amennyiben a kívánt készülék típusa és a választott tarifacsomag kiválasztásra került. Kiegészítő opció választása tovább változtathat a készülék kedvezményes árán.</t>
        </r>
      </text>
    </comment>
    <comment ref="G14" authorId="0" shapeId="0" xr:uid="{00000000-0006-0000-0100-000007000000}">
      <text>
        <r>
          <rPr>
            <b/>
            <sz val="9"/>
            <color indexed="81"/>
            <rFont val="Vodafone Rg"/>
            <family val="2"/>
            <charset val="238"/>
          </rPr>
          <t>A keretszerződés szerinti minimális időtartam.
Készülékvásárlás esetén 24 hó, listaáras készüléknél 0 hó, 3 éves SIM only esetén 36 hó</t>
        </r>
      </text>
    </comment>
    <comment ref="H14" authorId="0" shapeId="0" xr:uid="{00000000-0006-0000-0100-000008000000}">
      <text>
        <r>
          <rPr>
            <b/>
            <sz val="9"/>
            <color indexed="81"/>
            <rFont val="Vodafone Rg"/>
            <family val="2"/>
            <charset val="238"/>
          </rPr>
          <t>A legördülő menüből kiválaszthatja Egyedi szerződéses tarifáját  vagy  az Üzleti ÁSZF 1. sz. Díjszabás melléklete alapján elérhető tarifacsomagokat. 
Egyedi Szerződés esetén a Megállapodás 1. számú mellékletében találja tarifáit és itt tudja kikeresni a megfelelő mellékletet is.
Köszönjük!</t>
        </r>
      </text>
    </comment>
    <comment ref="I14" authorId="0" shapeId="0" xr:uid="{00000000-0006-0000-0100-000009000000}">
      <text>
        <r>
          <rPr>
            <b/>
            <sz val="9"/>
            <color indexed="81"/>
            <rFont val="Vodafone Rg"/>
            <family val="2"/>
            <charset val="238"/>
          </rPr>
          <t xml:space="preserve">Amennyiben nem listaáron szeretne készüléket igényelni, a legördülő menőből kiválaszthatja a konstrukciót, valamint az előfizetéshez igénybe venni kívánt kiegészítő internet opciót. </t>
        </r>
      </text>
    </comment>
    <comment ref="L14" authorId="0" shapeId="0" xr:uid="{00000000-0006-0000-0100-00000A000000}">
      <text>
        <r>
          <rPr>
            <b/>
            <sz val="9"/>
            <color indexed="81"/>
            <rFont val="Vodafone Rg"/>
            <family val="2"/>
            <charset val="238"/>
          </rPr>
          <t>Kérjük, abban az esetben válasszon a legördülő menüből, amennyiben szeretne biztosítást kötni. Egyes csomagok ezt díjmentesen biztosítják. (Azon csomagok esetén melyek tartalmazzák a készülék biztosítást, a tarifacsomag kiválasztása esetén automatikusan kitöltődik ez a mező) A biztosítás életbe lépéséhez egyszeri alkalommal külön nyilatkozat aláírása szükséges.</t>
        </r>
      </text>
    </comment>
    <comment ref="M14" authorId="1" shapeId="0" xr:uid="{00000000-0006-0000-0100-00000B000000}">
      <text>
        <r>
          <rPr>
            <b/>
            <sz val="9"/>
            <color indexed="81"/>
            <rFont val="Vodafone Rg"/>
            <family val="2"/>
          </rPr>
          <t xml:space="preserve">A mező a készülék típusának kiválasztásával automatikusan kitöltésre kerül. </t>
        </r>
      </text>
    </comment>
    <comment ref="N14" authorId="0" shapeId="0" xr:uid="{00000000-0006-0000-0100-00000C000000}">
      <text>
        <r>
          <rPr>
            <b/>
            <sz val="9"/>
            <color indexed="81"/>
            <rFont val="Vodafone Rg"/>
            <family val="2"/>
            <charset val="238"/>
          </rPr>
          <t xml:space="preserve">A mező kitöltése abban az esetben kötelező, amennyiben a Számlafizető az Előfizetőtől elkülönülő személy vagy cég. 
Amennyiben új Számlafizető létrehozása szükséges, az Új Számlafizetői nyilatkozat kitöltése is kötelező. Az Új Számlafizetői nyilatkozat kizárólag nyomtatott, aláírással ellátott formában érvényes, és a megrendelővel együtt szükséges a One részére eljuttatni. </t>
        </r>
      </text>
    </comment>
    <comment ref="Q14" authorId="0" shapeId="0" xr:uid="{00000000-0006-0000-0100-00000D000000}">
      <text>
        <r>
          <rPr>
            <b/>
            <sz val="9"/>
            <color indexed="81"/>
            <rFont val="Vodafone Rg"/>
            <family val="2"/>
            <charset val="238"/>
          </rPr>
          <t>A Számlafizető aláírása abban az esetben kötelező, amennyiben a Számlafizető és az Előfizetőtől elkülönülő személy vagy cég. 
Amennyiben új Számlafizető létrehozása szükséges, az 
Új Számlafizetői nyilatkozat kitöltése is kötelező. Az Új Számlafizetői nyilatkozat kizárólag nyomtatott, aláírással ellátott formában érvényes, és a megrendelővel együtt szükséges a One részére eljuttatni.</t>
        </r>
        <r>
          <rPr>
            <sz val="9"/>
            <color indexed="81"/>
            <rFont val="Vodafone Rg"/>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Zsálek, Zsuzsanna, Vodafone Hungary</author>
    <author>Czimrák, Tamás, Vodafone</author>
  </authors>
  <commentList>
    <comment ref="A14" authorId="0" shapeId="0" xr:uid="{C20E795A-D9F3-4869-A283-A15A854F4273}">
      <text>
        <r>
          <rPr>
            <sz val="10"/>
            <color indexed="81"/>
            <rFont val="Vodafone Rg"/>
            <family val="2"/>
          </rPr>
          <t>A két lehetőség közül a számlafizető minőségétől – egyéni vagy üzleti – függően megfelelő adat megadása szükséges</t>
        </r>
      </text>
    </comment>
    <comment ref="C15" authorId="1" shapeId="0" xr:uid="{EA70869A-05B4-4400-8E8C-7F947C4B6ABF}">
      <text>
        <r>
          <rPr>
            <sz val="9"/>
            <color indexed="81"/>
            <rFont val="Tahoma"/>
            <family val="2"/>
            <charset val="238"/>
          </rPr>
          <t xml:space="preserve">Magánszemély esetén kérem üresen hagyni!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Horváth, Brigitta, Vodafone Hungary</author>
    <author>Hoffer, Ákos, Vodafone Hungary</author>
    <author>Pintér, Zsuzsanna, Vodafone Hungary</author>
  </authors>
  <commentList>
    <comment ref="F16" authorId="0" shapeId="0" xr:uid="{00000000-0006-0000-0A00-000001000000}">
      <text>
        <r>
          <rPr>
            <b/>
            <sz val="9"/>
            <color indexed="81"/>
            <rFont val="Tahoma"/>
            <family val="2"/>
          </rPr>
          <t>A darabszám kitöltése esetén automatikusan töltődik.</t>
        </r>
      </text>
    </comment>
    <comment ref="G16" authorId="0" shapeId="0" xr:uid="{00000000-0006-0000-0A00-000002000000}">
      <text>
        <r>
          <rPr>
            <b/>
            <sz val="9"/>
            <color indexed="81"/>
            <rFont val="Tahoma"/>
            <family val="2"/>
          </rPr>
          <t>A darabszám kitöltése esetén automatikusan töltődik.</t>
        </r>
      </text>
    </comment>
    <comment ref="F21" authorId="1" shapeId="0" xr:uid="{00000000-0006-0000-0A00-000003000000}">
      <text>
        <r>
          <rPr>
            <b/>
            <sz val="9"/>
            <color indexed="81"/>
            <rFont val="Tahoma"/>
            <family val="2"/>
            <charset val="238"/>
          </rPr>
          <t>A darabszám kitöltése esetén automatikusan töltődik.</t>
        </r>
      </text>
    </comment>
    <comment ref="G21" authorId="0" shapeId="0" xr:uid="{00000000-0006-0000-0A00-000004000000}">
      <text>
        <r>
          <rPr>
            <b/>
            <sz val="9"/>
            <color indexed="81"/>
            <rFont val="Tahoma"/>
            <family val="2"/>
          </rPr>
          <t>A darabszám kitöltése esetén automatikusan töltődik.</t>
        </r>
      </text>
    </comment>
    <comment ref="F27" authorId="0" shapeId="0" xr:uid="{00000000-0006-0000-0A00-000005000000}">
      <text>
        <r>
          <rPr>
            <b/>
            <sz val="9"/>
            <color indexed="81"/>
            <rFont val="Tahoma"/>
            <family val="2"/>
          </rPr>
          <t>A darabszám kitöltése esetén automatikusan töltődik.</t>
        </r>
      </text>
    </comment>
    <comment ref="G27" authorId="0" shapeId="0" xr:uid="{00000000-0006-0000-0A00-000006000000}">
      <text>
        <r>
          <rPr>
            <b/>
            <sz val="9"/>
            <color indexed="81"/>
            <rFont val="Tahoma"/>
            <family val="2"/>
          </rPr>
          <t>A darabszám kitöltése esetén automatikusan töltődik.</t>
        </r>
      </text>
    </comment>
    <comment ref="I27" authorId="2" shapeId="0" xr:uid="{00000000-0006-0000-0A00-000007000000}">
      <text>
        <r>
          <rPr>
            <b/>
            <sz val="9"/>
            <color indexed="81"/>
            <rFont val="Tahoma"/>
            <family val="2"/>
          </rPr>
          <t>Automatikusan töltődik</t>
        </r>
      </text>
    </comment>
    <comment ref="H36" authorId="2" shapeId="0" xr:uid="{00000000-0006-0000-0A00-000008000000}">
      <text>
        <r>
          <rPr>
            <b/>
            <sz val="9"/>
            <color indexed="81"/>
            <rFont val="Tahoma"/>
            <family val="2"/>
          </rPr>
          <t>Amennyiben nincs Can-BUS a gépjárműben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Pintér, Zsuzsanna, Vodafone Hungary</author>
  </authors>
  <commentList>
    <comment ref="A26" authorId="0" shapeId="0" xr:uid="{83A3E901-8024-45F6-9B23-3BF972A497D0}">
      <text>
        <r>
          <rPr>
            <sz val="8"/>
            <color indexed="81"/>
            <rFont val="Tahoma"/>
            <family val="2"/>
            <charset val="238"/>
          </rPr>
          <t xml:space="preserve">A </t>
        </r>
        <r>
          <rPr>
            <b/>
            <sz val="8"/>
            <color indexed="81"/>
            <rFont val="Tahoma"/>
            <family val="2"/>
            <charset val="238"/>
          </rPr>
          <t xml:space="preserve">Csoport </t>
        </r>
        <r>
          <rPr>
            <sz val="8"/>
            <color indexed="81"/>
            <rFont val="Tahoma"/>
            <family val="2"/>
            <charset val="238"/>
          </rPr>
          <t xml:space="preserve">jelenti a Felhasználó üzleti előfizetései közül kialakított, az azonos csoporton belül azonos, míg más csoportokba tartozó előfizetésekhez képest különböző jogosultsági tulajdonságokkal rendelkező szűkebb csoporttagok összességét.
</t>
        </r>
        <r>
          <rPr>
            <b/>
            <sz val="8"/>
            <color indexed="81"/>
            <rFont val="Tahoma"/>
            <family val="2"/>
            <charset val="238"/>
          </rPr>
          <t>Vállalaton belül:</t>
        </r>
        <r>
          <rPr>
            <sz val="8"/>
            <color indexed="81"/>
            <rFont val="Tahoma"/>
            <family val="2"/>
            <charset val="238"/>
          </rPr>
          <t xml:space="preserve"> Az Előfizetőhöz tartozó Csoporton kívüli hívószámok.
</t>
        </r>
        <r>
          <rPr>
            <b/>
            <sz val="8"/>
            <color indexed="81"/>
            <rFont val="Tahoma"/>
            <family val="2"/>
            <charset val="238"/>
          </rPr>
          <t>Fehérlista</t>
        </r>
        <r>
          <rPr>
            <sz val="8"/>
            <color indexed="81"/>
            <rFont val="Tahoma"/>
            <family val="2"/>
            <charset val="238"/>
          </rPr>
          <t>: jelöli a Felhasználóhoz tartozó azon hívószámokat, amelyek adott Csoporthoz rendelten engedélyezettek, abban az esetben is, ha minden egyéb hívás tiltott.</t>
        </r>
      </text>
    </comment>
  </commentList>
</comments>
</file>

<file path=xl/sharedStrings.xml><?xml version="1.0" encoding="utf-8"?>
<sst xmlns="http://schemas.openxmlformats.org/spreadsheetml/2006/main" count="2686" uniqueCount="992">
  <si>
    <t>Előfizető Cég/Intézmény adatai</t>
  </si>
  <si>
    <t>Név:</t>
  </si>
  <si>
    <t>Számlázási cím:</t>
  </si>
  <si>
    <t>Levelezési cím:</t>
  </si>
  <si>
    <t>Kiszállítási cím:</t>
  </si>
  <si>
    <t>Adószám:</t>
  </si>
  <si>
    <t>Kapcsolattartó neve</t>
  </si>
  <si>
    <t>Kapcsolattartó telefonszáma</t>
  </si>
  <si>
    <t>Kapcsolattartó e-mail címe</t>
  </si>
  <si>
    <t>Készülék típusa</t>
  </si>
  <si>
    <t>Készülék kedvezményes ára</t>
  </si>
  <si>
    <t>Készülék kedvezmény mértéke</t>
  </si>
  <si>
    <t>Új előfizetés</t>
  </si>
  <si>
    <t>Másodlagos SIM</t>
  </si>
  <si>
    <t>RED EU Roaming</t>
  </si>
  <si>
    <t>S</t>
  </si>
  <si>
    <t>M</t>
  </si>
  <si>
    <t>L</t>
  </si>
  <si>
    <t>ALAP</t>
  </si>
  <si>
    <t>EXTRA</t>
  </si>
  <si>
    <t>Számhordozás</t>
  </si>
  <si>
    <t>Státuszok</t>
  </si>
  <si>
    <t>Biztosítási csomag</t>
  </si>
  <si>
    <t>Biztosítási kategória</t>
  </si>
  <si>
    <t>Választott tarifacsomag</t>
  </si>
  <si>
    <t>Előfizető aláírása</t>
  </si>
  <si>
    <t>Dátum:</t>
  </si>
  <si>
    <t>Telefonszám</t>
  </si>
  <si>
    <t>Szolgáltatás megrendelő melléklet</t>
  </si>
  <si>
    <t>Roaming</t>
  </si>
  <si>
    <t>SIM</t>
  </si>
  <si>
    <t>Tarifacsomag</t>
  </si>
  <si>
    <t>Mennyiség (db)</t>
  </si>
  <si>
    <t>PIN</t>
  </si>
  <si>
    <t>Tipus</t>
  </si>
  <si>
    <t>Állapot</t>
  </si>
  <si>
    <t>Aktíválandó APN</t>
  </si>
  <si>
    <t>Nettó Kedvezményes ár (HUF)</t>
  </si>
  <si>
    <t>Készülék kedvezmény mértéke (HUF)</t>
  </si>
  <si>
    <t>PIN kóddal</t>
  </si>
  <si>
    <t>PIN nélkül</t>
  </si>
  <si>
    <t>Aktív</t>
  </si>
  <si>
    <t>Inaktív</t>
  </si>
  <si>
    <t>Lista ár</t>
  </si>
  <si>
    <t>Kedvezményes ár új előfizetés és minimális időtartam lejárta esetén (2 éves határozott idejű szerződéssel)</t>
  </si>
  <si>
    <t>Internet Easy Opció (nettó 1920HUF/hó)</t>
  </si>
  <si>
    <t>Internet Comfort Opció (nettó 2880HUF/hó)</t>
  </si>
  <si>
    <t>Internet NonStop Opció  (nettó 3840HUF/hó)</t>
  </si>
  <si>
    <t>nem elérhető</t>
  </si>
  <si>
    <t>-</t>
  </si>
  <si>
    <t>Egyedi készülékár?</t>
  </si>
  <si>
    <t>Világ Napijegy</t>
  </si>
  <si>
    <t>Havidíj</t>
  </si>
  <si>
    <t>Megrendelés típusa</t>
  </si>
  <si>
    <t>Hívásértesítő</t>
  </si>
  <si>
    <t>Adatroaming limit</t>
  </si>
  <si>
    <t>Számlafizető neve</t>
  </si>
  <si>
    <t>Számlafizető aláírása</t>
  </si>
  <si>
    <t>Számlafizetői nyilatkozat</t>
  </si>
  <si>
    <t>,nyilvántartó cégbíróság:</t>
  </si>
  <si>
    <t>cégjegyzékszám:</t>
  </si>
  <si>
    <t>Cégbírósága, adószám:</t>
  </si>
  <si>
    <t xml:space="preserve">, mint Előfizető által mobil rádiótelefon szolgáltatások igénybevétele </t>
  </si>
  <si>
    <t>és nyújtása tárgyában</t>
  </si>
  <si>
    <t>mint Számlafizető magamra nézve kötelezőnek ismerem el, mint akaratommal mindenben megegyezőt elfogadom.</t>
  </si>
  <si>
    <t>A számlafizető adatai</t>
  </si>
  <si>
    <t>Kiegészítő opció</t>
  </si>
  <si>
    <t>Kelt:</t>
  </si>
  <si>
    <t>Listaár</t>
  </si>
  <si>
    <t>Feltöltőkártyás előfizetésről váltás</t>
  </si>
  <si>
    <t>Szerződéshosszabbítás</t>
  </si>
  <si>
    <t>havidíj</t>
  </si>
  <si>
    <t>önrész</t>
  </si>
  <si>
    <t>Minimális időtartam (hónap)</t>
  </si>
  <si>
    <t>Előfizető Cég / Intézmény adatai</t>
  </si>
  <si>
    <t>Kapcsolattartó neve:</t>
  </si>
  <si>
    <t>Kapcsolattartó telefonszáma:</t>
  </si>
  <si>
    <t>Kapcsolattartó e-mail címe:</t>
  </si>
  <si>
    <t>Aláírás</t>
  </si>
  <si>
    <t xml:space="preserve"> Székhely:</t>
  </si>
  <si>
    <t>A 3 GB és 5 GB osztható adatopcióhoz legfeljebb 1 db, a 10 GB osztható adatopcióhoz legfeljebb 2 db második kártya rendelhető. A második kártyához tartozó előfizetés a MultiNet Alap tarifacsomaggal vehető igénybe.</t>
  </si>
  <si>
    <t>Választott tarifacsomag legördülő menübe</t>
  </si>
  <si>
    <t>Melyik oszlopot nézze hozzá?</t>
  </si>
  <si>
    <t>Jár-e hozzá készülékbiztosítás?</t>
  </si>
  <si>
    <t>Választható-e hozzá kiegészítő opció?</t>
  </si>
  <si>
    <t>Nem elérhető</t>
  </si>
  <si>
    <t>Kiegészítő-kategória3</t>
  </si>
  <si>
    <t>Kiegészítő opció legördülő menübe</t>
  </si>
  <si>
    <t>Kedvezményes ár a minimális időtartamon belül (további 2 éves minimális időtartammal)</t>
  </si>
  <si>
    <t>MultiNet 3 GB opció (2év)</t>
  </si>
  <si>
    <t>MultiNet 8 GB opció (2év)</t>
  </si>
  <si>
    <t>MultiNet 12 GB opció (2év)</t>
  </si>
  <si>
    <t>MultiNet 20 GB opció (2év)</t>
  </si>
  <si>
    <t>Osztható adatopció 3 GB (2év)</t>
  </si>
  <si>
    <t>Osztható adatopció készülék-támogatással 3 GB (2év)</t>
  </si>
  <si>
    <t>Osztható adatopció 3 GB (0 év)</t>
  </si>
  <si>
    <t>Osztható adatopció 5 GB (2év)</t>
  </si>
  <si>
    <t>Osztható adatopció készülék-támogatással 5 GB (2év)</t>
  </si>
  <si>
    <t>Osztható adatopció 5 GB (0év)</t>
  </si>
  <si>
    <t>Osztható adatopció 10 GB (2év)</t>
  </si>
  <si>
    <t>Internet Easy Opció (2év)</t>
  </si>
  <si>
    <t>Internet Comfort Opció (2év)</t>
  </si>
  <si>
    <t>Internet Nonstop Opció (2év)</t>
  </si>
  <si>
    <t xml:space="preserve">Internet Ultimate opció (2 év) + üzleti vezetékes körzet opció 
(2 év)
</t>
  </si>
  <si>
    <t xml:space="preserve">Internet Ultimate opció (2 év)* + üzleti vezetékes körzet opció 
(2 év)
</t>
  </si>
  <si>
    <t>Internet Easy Opció (0 év)</t>
  </si>
  <si>
    <t>Internet Comfort Opció (0 év)</t>
  </si>
  <si>
    <t>Internet 100 opció</t>
  </si>
  <si>
    <t>Internet 500 opció</t>
  </si>
  <si>
    <t>Internet Mini opció</t>
  </si>
  <si>
    <t>Internet Mini Plus opció</t>
  </si>
  <si>
    <t>Internet Maxi opció</t>
  </si>
  <si>
    <t>Internet Easy opció</t>
  </si>
  <si>
    <t>Internet Nonstop opció</t>
  </si>
  <si>
    <t>Internet 1GB opció</t>
  </si>
  <si>
    <t>Internet 5GB opció</t>
  </si>
  <si>
    <t>XXXXXXXXXXXXXXXXXXXXX</t>
  </si>
  <si>
    <t>Kiegészítő kateória</t>
  </si>
  <si>
    <t>Osztható adat</t>
  </si>
  <si>
    <t>Amennyiben a Megállapodásban meghatározott tarifával, készülék, illetve kiegészítő opció rendelése nélkül szeretne SIM-kártyát igényelni, későbbi aktiválással. A SIM-kártya kizárólag új előfizetés aktiválásához használható!</t>
  </si>
  <si>
    <t xml:space="preserve">Dátum: </t>
  </si>
  <si>
    <t>Ready Business</t>
  </si>
  <si>
    <t>Kiegészítő kategória alapján melyik oszlopot nézze hozzá?</t>
  </si>
  <si>
    <t>Tarifa alapján melyik oszlopot nézze hozzá?</t>
  </si>
  <si>
    <t>Ready Business package</t>
  </si>
  <si>
    <t>……………………………………………………………………………………………………………….</t>
  </si>
  <si>
    <t>Céges</t>
  </si>
  <si>
    <t>Dolgozói</t>
  </si>
  <si>
    <t>Aktiválás</t>
  </si>
  <si>
    <t>Törlés</t>
  </si>
  <si>
    <t>A mobil hívószám hordozása kizárólag abban az esetben lehet sikeres, ha (az Ön) cége az alábbi feltételek mindegyikének megfelel. Amennyiben az alábbi 3 feltétel bármelyike nem teljesül, akkor a hordozási engedélyt a jelenlegi szolgáltatója elutasítja.</t>
  </si>
  <si>
    <t>Ha 10 vagy ennél több telefonszámot szeretne hordozni, akkor az átvevő szolgáltatónak kötelessége az átadó szolgáltatóval leegyeztetni a hordozás időzítését és végrehajtását. A szolgáltatóknak 5 munkanap áll rendelkezésre a bejelentéstől számítva az egyeztetés lefolytatására.</t>
  </si>
  <si>
    <t>1        A teljes mobil hívószám változatlanul megtartható?</t>
  </si>
  <si>
    <t>2        Mobil hívószámhordozás saját néven</t>
  </si>
  <si>
    <t>3        A telefonszám megtartásának feltételei</t>
  </si>
  <si>
    <t>5        Hogyan történik a számhordozás?</t>
  </si>
  <si>
    <t xml:space="preserve">a.     Kapcsolatfelvétel, számhordozási kérdőív kitöltése </t>
  </si>
  <si>
    <t>b.    Egyeztetések és szerződéskötés</t>
  </si>
  <si>
    <t xml:space="preserve">c.     Hordozási kérelem elküldése aláírásra </t>
  </si>
  <si>
    <t>d.    Hordozási kérelem aláírása, visszaküldése</t>
  </si>
  <si>
    <t xml:space="preserve">e.     SIM kártyák és készülékek kiszállítása </t>
  </si>
  <si>
    <t>f.     SMS értesítések a hordozás lépéseiről</t>
  </si>
  <si>
    <t>g.    Időablakban való szolgáltató váltás</t>
  </si>
  <si>
    <t>Kiemelt ügyfeleink számára</t>
  </si>
  <si>
    <t>         Aktív hívószám</t>
  </si>
  <si>
    <t>          Egyező adatok:</t>
  </si>
  <si>
    <t>          30 napnál régebben lejárt számlatartozás</t>
  </si>
  <si>
    <t>*  Cégjegyzékszám:</t>
  </si>
  <si>
    <t xml:space="preserve"> * Adószám:</t>
  </si>
  <si>
    <t xml:space="preserve"> * Jelenlegi mobiltelefon szolgáltató neve:</t>
  </si>
  <si>
    <t>* Kérjük, feltétlenül töltse ki. A csillaggal jelölt adatok nélkül számhordozással kapcsolatos adatait nem tudjuk rögzíteni!</t>
  </si>
  <si>
    <t>1.</t>
  </si>
  <si>
    <t>7.</t>
  </si>
  <si>
    <t>13.</t>
  </si>
  <si>
    <t>2.</t>
  </si>
  <si>
    <t>8.</t>
  </si>
  <si>
    <t>14.</t>
  </si>
  <si>
    <t>3.</t>
  </si>
  <si>
    <t>9.</t>
  </si>
  <si>
    <t>15.</t>
  </si>
  <si>
    <t>4.</t>
  </si>
  <si>
    <t>10.</t>
  </si>
  <si>
    <t>16.</t>
  </si>
  <si>
    <t>5.</t>
  </si>
  <si>
    <t>11.</t>
  </si>
  <si>
    <t>17.</t>
  </si>
  <si>
    <t>6.</t>
  </si>
  <si>
    <t>12.</t>
  </si>
  <si>
    <t>18.</t>
  </si>
  <si>
    <t>Számhordozhatósági tájékoztató</t>
  </si>
  <si>
    <t>A hordozni kívánt hívószámok listája</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</si>
  <si>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</si>
  <si>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</si>
  <si>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</si>
  <si>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</si>
  <si>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</si>
  <si>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</si>
  <si>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</si>
  <si>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</si>
  <si>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</si>
  <si>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</si>
  <si>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</si>
  <si>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</si>
  <si>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</si>
  <si>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</si>
  <si>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</si>
  <si>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</si>
  <si>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</si>
  <si>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</si>
  <si>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</si>
  <si>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</si>
  <si>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</si>
  <si>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</si>
  <si>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</si>
  <si>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</si>
  <si>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</si>
  <si>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</si>
  <si>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</si>
  <si>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</si>
  <si>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</si>
  <si>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</si>
  <si>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</si>
  <si>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</si>
  <si>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</si>
  <si>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</si>
  <si>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</si>
  <si>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</si>
  <si>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</si>
  <si>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</si>
  <si>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</si>
  <si>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</si>
  <si>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</si>
  <si>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</si>
  <si>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</si>
  <si>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</si>
  <si>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</si>
  <si>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</si>
  <si>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</si>
  <si>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</si>
  <si>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</si>
  <si>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</si>
  <si>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</si>
  <si>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</si>
  <si>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</si>
  <si>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</si>
  <si>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</si>
  <si>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</si>
  <si>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</si>
  <si>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</si>
  <si>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</si>
  <si>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</si>
  <si>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</si>
  <si>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</si>
  <si>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</si>
  <si>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</si>
  <si>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</si>
  <si>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</si>
  <si>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</si>
  <si>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</si>
  <si>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</si>
  <si>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</si>
  <si>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</si>
  <si>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</si>
  <si>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</si>
  <si>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</si>
  <si>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</si>
  <si>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</si>
  <si>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</si>
  <si>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</si>
  <si>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</si>
  <si>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</si>
  <si>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</si>
  <si>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</si>
  <si>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</si>
  <si>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</si>
  <si>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</si>
  <si>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</si>
  <si>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</si>
  <si>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</si>
  <si>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</si>
  <si>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</si>
  <si>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</si>
  <si>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</si>
  <si>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</si>
  <si>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</si>
  <si>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havi bruttó 3000 Ft</t>
  </si>
  <si>
    <t>havi bruttó 17000 Ft</t>
  </si>
  <si>
    <t>havi bruttó 70000 Ft</t>
  </si>
  <si>
    <t>Emelt díjas hívások</t>
  </si>
  <si>
    <t>Az előfizető adatai</t>
  </si>
  <si>
    <t>Business Red Package</t>
  </si>
  <si>
    <t>Ready Business count</t>
  </si>
  <si>
    <t>Alap</t>
  </si>
  <si>
    <t>Extra</t>
  </si>
  <si>
    <t>Biztosítási Kategória</t>
  </si>
  <si>
    <t>Önrész</t>
  </si>
  <si>
    <t>…………………………………………………………………..,</t>
  </si>
  <si>
    <t>…………………...…………………………………………………</t>
  </si>
  <si>
    <t>Hogyan tudok plusz szolgáltatásokat (Roaming napijegy, Hívásértesítő, stb…) megrendelni?</t>
  </si>
  <si>
    <t>Beküldhetem-e elektronikusan a megrendelő file-t?</t>
  </si>
  <si>
    <t>GYAKORI KÉRDÉSEK</t>
  </si>
  <si>
    <t>Több készüléket szeretnék megrendelni, mint amennyi sor az Excelben található. Hogyan tudom bővíteni a sorok számát?</t>
  </si>
  <si>
    <t>A sorok száma a „Megrendelő” oldalon megkötés nélkül bővíthető. Új sor beszúrásához kérjük jelölje ki a sort, amely fölé az új sorokat beszúrni szeretné  és az egér jobb gombjával kattintson a kijelölt sorra. Ezután a felugró menüből válassza ki a „Beszúrás” menüpontot.</t>
  </si>
  <si>
    <t>Az új sorok azonban nem tudják automatikusan továbvinni a többi sorban szereplő képleteket. Kérjük ehhez jelölje ki az utolsó képletezett sort, az egér jobb gombjával válassza ki a „Másolás” menüpontot, jelölje ki az új sorokat és az egér jobb gombjával való kattintás után válassza ki a „Beillesztés” menüpontot.</t>
  </si>
  <si>
    <t>Honnan tudom, hogy melyik tarifát válasszam?</t>
  </si>
  <si>
    <t xml:space="preserve">Miért nem kerül be a kiválasztott készülékhez a készülék kedvezményes ára és a kedvezmény mértéke? </t>
  </si>
  <si>
    <t>A készülék kedvezményes ára és a készülék kedvezmény mértéke kizárólag a megfelelő tarifacsomag és opció kiválasztása után jelenik meg. (Az opció választása nem kötelező, azonban így az opciós kedvezmény nélküli árat fogja látni. Amennyiben szeretne opciót is rendelni, azt mindenféleképpen válassza ki a „Kiegészítő opció” elnevezésű oszlopban található legördülő menüből.)</t>
  </si>
  <si>
    <t>Ha ezek után még mindig problémát észlel, kérjük próbálja meg újra kiválasztani a kívánt készülék típusát.</t>
  </si>
  <si>
    <t>Mit tegyek, ha rossz árat húz be a Megrendelő egy készülékhez?</t>
  </si>
  <si>
    <t>A készülékek árai manuálisan is módosíthatóak. Manuális bevitelkor kérjük ellenőrizze az aktuális Kiemelt Ügyfelek Készülék Árlistája alapján, hogy valóban a megfelelő árat és kedvezményt tüntette-e fel.</t>
  </si>
  <si>
    <t>Ki írja alá a megrendelőt?</t>
  </si>
  <si>
    <t>A megrendelőt mind az Előfizető által kijelölt kapcsolattartónak, mind a Számlafizetőknek is alá kell írni.</t>
  </si>
  <si>
    <t xml:space="preserve">Miért nem találom az XY készülék típust a megrendelőn? </t>
  </si>
  <si>
    <t>Hogyan válasszam ki a megrendelés típusát, a készülék típusát, a választott tarifacsomagot , illetve a kiegészítő opciót?</t>
  </si>
  <si>
    <t>Kérjük használják a megfelelő oszlopban található legördülő menüket.</t>
  </si>
  <si>
    <t>Használhatom a Megrendelő korábban lementett verzióját későbbi megrendeléseimhez?</t>
  </si>
  <si>
    <t>Kérjük minden alkalommal használja legfrisebb kiemelt ügyfelek részére készült készülék árlistában található linkről  letölthető megrendelőt. A régebbi verziókban sajnos már nem a legfrissebb árak szerepelnek, így azokat minden alkalommal módosítani szükséges.</t>
  </si>
  <si>
    <t>Ha több számlafizetővel rendelkezem, minden számlafizetőnek külön ki kell nyomtatnom a megrendelőt?</t>
  </si>
  <si>
    <t>Kérjük, hogy új számlafizető esetén az „Új Számlafizetői Nyilatkozatot” is töltsék ki!</t>
  </si>
  <si>
    <t>Hogyan jelezzem, hogy számhordozást szeretnék kérni?</t>
  </si>
  <si>
    <t>Kérjük, hogy a  „Megrendelő”  oldalon a „Megrendelés típusa” oszlopban található legördülő menüben válassza a „Számhordozás” pontot. Kérjük, hogy a hordozni kívánt telefonszámot a „Számhordozhatósági Kérdőív” oldalon a „Hordozni kívánt hívószámok listája” szekciójában is tüntesse fel.</t>
  </si>
  <si>
    <t>Mit tegyek, ha nem jelenik meg a legördülő menü?</t>
  </si>
  <si>
    <t>Amennyiben olyan tarifacsomagot választott, amihez nem lehet kiegészítő opciót választani, úgy a „Kiegészítő opció” oszlopban található legördülő menü automatikusan eltűnik.</t>
  </si>
  <si>
    <t xml:space="preserve">Minden más esetben a legördülő menü elérhető. </t>
  </si>
  <si>
    <t>Miért nem fér ki az űrlap a monitoromon?</t>
  </si>
  <si>
    <t>Az Excel alkalmazás jobb alsó sarkában található csúszkával (vagy CTRL+ Scroll billentyűkombinációval) lehet állítani a látható felület nagyságán.</t>
  </si>
  <si>
    <t>Hol jelezhetem, ha bármilyen problémát észlelek a Megrendelővel kapcsolatban?</t>
  </si>
  <si>
    <t>Hogyan tudok Multinet kártyát rendelni az előfizetésem mellé?</t>
  </si>
  <si>
    <t>Elrontottam valamit, kitörölhetem?</t>
  </si>
  <si>
    <t>A Készülék kedvezményes ára, illetve a Készülék kedvezmény mértéke oszlopban található cellákon kívüli cellákból bármikor tudja törölni a bevitt értékeket.</t>
  </si>
  <si>
    <t xml:space="preserve">Nem, egy oldalon megadhatja az összes számlafizetője megrendelését.. A számlafizetők nevét elég a „Megrendelő” oldalon az „Számlafizető neve” oszlopban feltüntetni. A számlafizetőkkel minden alkalommal ekkor alá kell íratni a „Megrendelő” oldalt a „Számlafizető aláírása” oszlopban. </t>
  </si>
  <si>
    <t>Amennyiben elsődleges és másodlagos kártyát is rendel, úgy ezt két sorban tudja megtenni.  Az elsődleges kártya megrendelésekor  a „Kiegészítő opció” oszlopban válassza ki a megrendelni kívánt Multinet opciót, majd a következő sorban a „Megrendelés típusa” oszlopban kérjük válassza a „Másodlagos  SIM” menüpontot, majd a „Választott tarifacsomag” oszlopban válasszon a lehetséges Multinet variációk közül.</t>
  </si>
  <si>
    <t>x</t>
  </si>
  <si>
    <t>Opció a Legördülő menübe</t>
  </si>
  <si>
    <t>ReadyPay - Mobil Terminál Alap szolgáltatás (2év)</t>
  </si>
  <si>
    <t>ReadyPay - Mobil Terminál Extra szolgáltatás (2év)</t>
  </si>
  <si>
    <t>ReadyPay - Mobil Terminál Szolgáltatás (0év)</t>
  </si>
  <si>
    <t>Internet Start 100 MB opció (0 év)</t>
  </si>
  <si>
    <t>Internet Start 100 MB opció (1év)</t>
  </si>
  <si>
    <t>Internet Start 100 MB opció (2év)</t>
  </si>
  <si>
    <t>Internet Start 100 MB opció (3év)</t>
  </si>
  <si>
    <t>Internet Small 400 MB opció (0 év)</t>
  </si>
  <si>
    <t>Internet Small 400 MB opció (1év)</t>
  </si>
  <si>
    <t>Internet Small 400 MB opció (2év)</t>
  </si>
  <si>
    <t>Internet Small 400 MB opció (3év)</t>
  </si>
  <si>
    <t>Internet Standard 1 GB opció (0 év)</t>
  </si>
  <si>
    <t>Internet Standard 1 GB opció (1év)</t>
  </si>
  <si>
    <t>Internet Standard 1 GB opció (2év)</t>
  </si>
  <si>
    <t>Internet Standard 1 GB opció (3év)</t>
  </si>
  <si>
    <t>Internet Plus 3 GB opció (0 év)</t>
  </si>
  <si>
    <t>Internet Plus 3 GB opció (1év)</t>
  </si>
  <si>
    <t>Internet Plus 3 GB opció (2év)</t>
  </si>
  <si>
    <t>Internet Plus 3 GB opció (3év)</t>
  </si>
  <si>
    <t>Internet Pro 10 GB opció (0 év)</t>
  </si>
  <si>
    <t>Internet Pro 10 GB opció (1év)</t>
  </si>
  <si>
    <t>Internet Pro 10 GB opció (2év)</t>
  </si>
  <si>
    <t>Internet Pro 10 GB opció (3év)</t>
  </si>
  <si>
    <t>Internet Premium 30 GB opció (0 év)</t>
  </si>
  <si>
    <t>Internet Premium 30 GB opció (1év)</t>
  </si>
  <si>
    <t>Internet Premium 30 GB opció (2év)</t>
  </si>
  <si>
    <t>Internet Premium 30 GB opció (3év)</t>
  </si>
  <si>
    <t>Mennyiség
(db)</t>
  </si>
  <si>
    <t>Fleet Management Tarifa</t>
  </si>
  <si>
    <t>Hivatali - magán kapcsoló</t>
  </si>
  <si>
    <t>messenger</t>
  </si>
  <si>
    <t>MultiNet opció 3 GB (2év)</t>
  </si>
  <si>
    <t>MultiNet opció 10 GB (2év)</t>
  </si>
  <si>
    <t>MultiNet opció 30 GB (2év)</t>
  </si>
  <si>
    <t>Tartozék megrendelő</t>
  </si>
  <si>
    <t>Számlafizető</t>
  </si>
  <si>
    <t>Választott tartozék típusa</t>
  </si>
  <si>
    <t>Tartozék nettó ára (Ft/db)</t>
  </si>
  <si>
    <t>Megrendelő aláírása és bélyegzője:</t>
  </si>
  <si>
    <t>Megrendelő a jelen Megrendelő megküldésével megrendeli a fentebb feltüntetett eszközöket.</t>
  </si>
  <si>
    <t>Telekom</t>
  </si>
  <si>
    <t>Multinet SIM kártya</t>
  </si>
  <si>
    <t>Igen</t>
  </si>
  <si>
    <t xml:space="preserve">Verzió: </t>
  </si>
  <si>
    <t xml:space="preserve">ReadyFleet Messenger tablet </t>
  </si>
  <si>
    <t>ReadyFleet flottakövető szolgáltatás és eszköz megrendelő</t>
  </si>
  <si>
    <t>Alap eszközök és szolgáltatások</t>
  </si>
  <si>
    <t>Eszköz megnevezése</t>
  </si>
  <si>
    <t>Nettó listaár per db (Ft)</t>
  </si>
  <si>
    <t>Készülék(ek) kedvezményes teljes nettó ára (Ft)</t>
  </si>
  <si>
    <t>Készülék-kedvezmény teljes nettó összege (Ft)</t>
  </si>
  <si>
    <t>Kiegészítő havidíjas szolgáltatások</t>
  </si>
  <si>
    <t>Szolgáltatás megnevezése</t>
  </si>
  <si>
    <t>Nettó havi listaár per db (Ft)</t>
  </si>
  <si>
    <t>Kedvezményes teljes nettó havidíj (Ft)</t>
  </si>
  <si>
    <t>Kedvezmény teljes nettó összege (Ft)</t>
  </si>
  <si>
    <t>Messenger szolgáltatás</t>
  </si>
  <si>
    <t>Kiegészítő egyszeri díjas eszközök</t>
  </si>
  <si>
    <t>Készülék kedvezmény teljes nettó összege (Ft)</t>
  </si>
  <si>
    <t>Hőmérséklet szenzor</t>
  </si>
  <si>
    <t>Hátfalnyitás érzékelő</t>
  </si>
  <si>
    <t>Vezetékes telefonszám 0 perc (0 év)</t>
  </si>
  <si>
    <t>Vezetékes telefonszám 0 perc (1 év)</t>
  </si>
  <si>
    <t>Vezetékes telefonszám 0 perc (2 év)</t>
  </si>
  <si>
    <t>Vezetékes telefonszám 200 perc (0 év)</t>
  </si>
  <si>
    <t>Vezetékes telefonszám 200 perc (1 év)</t>
  </si>
  <si>
    <t>Vezetékes telefonszám 200 perc (2 év)</t>
  </si>
  <si>
    <t>Vezetékes telefonszám 1000 perc (2 év)</t>
  </si>
  <si>
    <t>Vezetékes telefonszám 1000 perc (0 év)</t>
  </si>
  <si>
    <t>Vezetékes telefonszám 1000 perc (1 év)</t>
  </si>
  <si>
    <t>Fax emailben (0 év)</t>
  </si>
  <si>
    <t>Fax emailben (1 év)</t>
  </si>
  <si>
    <t>Fax emailben (2 év)</t>
  </si>
  <si>
    <t>Mobil Számhordozhatósági  kérdőív</t>
  </si>
  <si>
    <t>Székhely cím:</t>
  </si>
  <si>
    <t>Számlafizető  adatai</t>
  </si>
  <si>
    <t>Meglévő Híváskontroll csoporthoz való hozzárendelés</t>
  </si>
  <si>
    <t>Hozzárendelendő telefonszám</t>
  </si>
  <si>
    <t>Híváskontroll csoport neve</t>
  </si>
  <si>
    <t>Meglévő Híváskontroll csoportok közötti mozgatás</t>
  </si>
  <si>
    <t xml:space="preserve">Meglévő Híváskontroll csoport neve </t>
  </si>
  <si>
    <t xml:space="preserve">Új Híváskontroll csoport neve </t>
  </si>
  <si>
    <t>Híváskontroll csoportból való törlés</t>
  </si>
  <si>
    <t>A csoportok számában igényelt változtatások</t>
  </si>
  <si>
    <t>Változás</t>
  </si>
  <si>
    <t>Csoport elnevezése</t>
  </si>
  <si>
    <t xml:space="preserve">Új Híváskontroll csoport létrehozása : </t>
  </si>
  <si>
    <t>Új Híváskontroll csoport neve:</t>
  </si>
  <si>
    <t>Hívásszabály beállítások: Bejövő hívások</t>
  </si>
  <si>
    <t>Választott szabály (opciók: Tilt, Átirányít, Engedélyez)</t>
  </si>
  <si>
    <t>Hívásszabály beállítások: Kimenő hívások</t>
  </si>
  <si>
    <t>Választott szabály (opciók: Céges, Magán, Tilt)</t>
  </si>
  <si>
    <t>Kiegészítő Híváskontroll szolgáltatások</t>
  </si>
  <si>
    <t>Megrendelés</t>
  </si>
  <si>
    <t>kimenő hívások tiltása külföldön</t>
  </si>
  <si>
    <t>prefix-alapú szétválasztás</t>
  </si>
  <si>
    <t>magánhasználatra figyelmeztető hangjelzés</t>
  </si>
  <si>
    <t>fehérlista szolgáltatás</t>
  </si>
  <si>
    <t>számlaszétválasztás szolgáltatás</t>
  </si>
  <si>
    <t>Előfizető Nyilatkozatai</t>
  </si>
  <si>
    <t>Alulírott Előfizető önkéntesen és a megfelelő tájékoztatás birtokában:</t>
  </si>
  <si>
    <t>Az Előfizetői Szerződés jelen Módosítással nem érintett részei változatlan tartalommal maradnak hatályban.</t>
  </si>
  <si>
    <t>Alulírott Előfizető és számlafizető a fentiekben foglaltakat elolvastam, megértettem és elfogadom.</t>
  </si>
  <si>
    <t>Számlaszétválasztás Magánszámla-fizetői Nyilatkozat</t>
  </si>
  <si>
    <t>Ügyfélszám:</t>
  </si>
  <si>
    <t>Magánszámla-fizető adatai:</t>
  </si>
  <si>
    <t>Vezetéknév 
(céges számlafizető esetén Cégnév)</t>
  </si>
  <si>
    <t>Keresztnév 
(céges számlafizető esetén üresen hagyható)</t>
  </si>
  <si>
    <t>Születési dátum 
(céges számlafizető esetén üresen hagyható)</t>
  </si>
  <si>
    <t xml:space="preserve">Állandó cím (cég esetén székhely): irányítószám, város, utca, házszám         </t>
  </si>
  <si>
    <t xml:space="preserve">Levelezési cím (cég esetén székhely): irányítószám, város, utca, házszám </t>
  </si>
  <si>
    <t>Személyi igazolvány száma (személyazonosító okmány száma és típusa) (céges számlafizető esetén adószám)</t>
  </si>
  <si>
    <t>Cégjegyzékszám        
(csak céges számlafizető esetén)</t>
  </si>
  <si>
    <t xml:space="preserve">Jelen Nyilatkozat aláírásával Magánszámla-fizető kötelezettséget vállal a magán telefonhasználat kiegyenlítésére. </t>
  </si>
  <si>
    <t>Felek a Megállapodásban és jelen Nyilatkozatban foglaltakat tudomásul veszik.</t>
  </si>
  <si>
    <t>Magánszámla fizető aláírása</t>
  </si>
  <si>
    <t>Cégjegyzékszám:</t>
  </si>
  <si>
    <t xml:space="preserve">Céges </t>
  </si>
  <si>
    <t>Magán</t>
  </si>
  <si>
    <t>Tilt</t>
  </si>
  <si>
    <t>15 MB Telemetria Roaming adatkeret (Nyugat Európa)</t>
  </si>
  <si>
    <t>15 MB Telemetria Roaming adatkeret (Kelet Európa)</t>
  </si>
  <si>
    <t xml:space="preserve">RFID Sofőrazonosítás </t>
  </si>
  <si>
    <t xml:space="preserve">Tengelyszám kapcsoló </t>
  </si>
  <si>
    <t xml:space="preserve">Indításgátló </t>
  </si>
  <si>
    <t>Billentés-érzékelő</t>
  </si>
  <si>
    <t>Pánikgomb</t>
  </si>
  <si>
    <t>Kék-villogó szenzor</t>
  </si>
  <si>
    <t>Motortér-nyitás érzékelő</t>
  </si>
  <si>
    <t>Micro+ készülék 
(szerelést igényel, díja: 5000 Ft/db)</t>
  </si>
  <si>
    <t>Szerelési díj
 (nettó Ft/db)</t>
  </si>
  <si>
    <t>Szerelés teljes költsége
(nettó Ft)</t>
  </si>
  <si>
    <t>Üzemanyag szonda 
(Szerelési díj csak abban az esetben fizetendő, amennyiben nincs Can-BUS a gépjárműben)</t>
  </si>
  <si>
    <t>OfficeNet+</t>
  </si>
  <si>
    <t>A Híváskontroll szolgáltatás („Szolgáltatás”) részletes feltételeit és leírását a Szolgáltató és Előfizető között létrejött Előfizetői szerződés valamint az Egyéb Szolgáltatások Szerződési Feltétele (ESZSZF) 10. pontja tartalmazza. Előfizető kijelenti, hogy a Szolgáltatási Szerződést és az ESZSZF-et ismeri, tudomásul vette és azokat aláírásával elfogadta. Előfizető tudomásul veszi, hogy bármely beállítás, módosítás, lemondás, amelyet saját maga végez el a Híváskontroll adminisztrációs felületen vagy a Szolgáltatótól igényel (különösen, de nem kizárólag jelen Megrendelő), az automatikusan a Szolgáltatási Szerződés részét képezi, és a díjszámítás alapját képezi.</t>
  </si>
  <si>
    <t>Felek nyilatkoznak, hogy az írásban készült, jelen Megállapodás módosítást érvényesnek tekintik és az annak alakszerűségét érintő jogorvoslatról lemondanak</t>
  </si>
  <si>
    <t>Átirányít</t>
  </si>
  <si>
    <t>Engedélyez</t>
  </si>
  <si>
    <t>Megrendelem</t>
  </si>
  <si>
    <t>Számlaszámaink:</t>
  </si>
  <si>
    <t>Internet Medium 5GB opció (2év)</t>
  </si>
  <si>
    <t>Internet Large 20GB opció (2 év)</t>
  </si>
  <si>
    <t>Levelezési    cím:</t>
  </si>
  <si>
    <t>Irányítószám</t>
  </si>
  <si>
    <t>Város</t>
  </si>
  <si>
    <t>Közterület neve</t>
  </si>
  <si>
    <t>Közterület típusa</t>
  </si>
  <si>
    <t>Házszám</t>
  </si>
  <si>
    <t>Vállalkozás, intézmény rövid neve:</t>
  </si>
  <si>
    <t xml:space="preserve"> * Székhely irányítószáma:</t>
  </si>
  <si>
    <t>* Székhely városa:</t>
  </si>
  <si>
    <t>*Székhely közterület neve:</t>
  </si>
  <si>
    <t>*Székhely közterület típusa:</t>
  </si>
  <si>
    <t>* Székhely házszám:</t>
  </si>
  <si>
    <t>Netfone</t>
  </si>
  <si>
    <t>Tarr Mobile</t>
  </si>
  <si>
    <t>Digi Mobile</t>
  </si>
  <si>
    <t>*Tervezett időablak:</t>
  </si>
  <si>
    <t>           Fennálló tartozások rendezése:</t>
  </si>
  <si>
    <t>           Előzetes egyeztetés</t>
  </si>
  <si>
    <t>A következő tájékoztatóban összefoglaltuk a vállalati mobiltelefon számok hordozhatóságával kapcsolatos legfontosabb tudnivalókat, feltételeket. Kérjük, tanulmányozza át a leírtakat, mert áttekintésükkel fölösleges utánajárást és kellemetlenséget takaríthatunk meg!</t>
  </si>
  <si>
    <t>Régi szolgáltatója csak abban az esetben „engedi el”, ha nincs 30 napnál régebben lejárt számlatartozása. Ellenkező esetben csak a tartozás kiegyenlítése után lehetséges a számhordozás.</t>
  </si>
  <si>
    <t>4        Felhívjuk figyelmét:</t>
  </si>
  <si>
    <t>A számhordozási igény bejelentésekor a jelenlegi szolgáltatójánál aktuális számlája, 30 napnál nem régebbi tartozása, illetve a határozott időtartamhoz, kedvezményesen vagy egyéb módon kedvezményesen értékesített készülékhez kapcsolódó követelés (kötbér, havidíj és/vagy készülék kedvezmény) a számhordozás kezdeményezése esetén lejárttá válik, és 8 munkanapon belül ki kell egyenlíteni. Fontos, hogy ennek hiányában a hordozási igény nem elutasítható, a számhordozási folyamat végbemegy.</t>
  </si>
  <si>
    <t>Kiegészítő egyszeri díjas szolgáltatások</t>
  </si>
  <si>
    <t>Jótálláson kívüli javítás</t>
  </si>
  <si>
    <t>Készülék csere</t>
  </si>
  <si>
    <t>Zónára kötés</t>
  </si>
  <si>
    <t>Kiszerelés</t>
  </si>
  <si>
    <t>Átszerelés (egy időpontban 15 km-en belül)</t>
  </si>
  <si>
    <t>Átszerelés (eltérő időpontban vagy 15 km fölött)</t>
  </si>
  <si>
    <t>Kedvezményes nettó díj (Ft/db)</t>
  </si>
  <si>
    <t>Teljes nettó díj (Ft)</t>
  </si>
  <si>
    <t>Tarifacsomag váltás</t>
  </si>
  <si>
    <t>Internet opció módosítás</t>
  </si>
  <si>
    <t>Ingenico ReadyPay LINK terminal tok  -</t>
  </si>
  <si>
    <t>KidWatch</t>
  </si>
  <si>
    <t xml:space="preserve">Kid Gyerekóra </t>
  </si>
  <si>
    <t>Mobilvásárlás szolgáltatás</t>
  </si>
  <si>
    <t>Engedélyezés</t>
  </si>
  <si>
    <t>Tiltás</t>
  </si>
  <si>
    <t>*Amennyiben a Számlafizető kapcsolattartójának elérhetőségeit nem tünteti fel, automatikusan az Előfizető kapcsolattartójának adatai kerülnek rögzítésre az új számlafizető azonosítóhoz</t>
  </si>
  <si>
    <t>A szolgáltatás ÁSZF szerinti alapértelmezett beállítása, amennyiben eltérő igény nem kerül megadásra:</t>
  </si>
  <si>
    <t>Senior Okosóra</t>
  </si>
  <si>
    <t>1. számú függelék</t>
  </si>
  <si>
    <t>1/1 számú függelék</t>
  </si>
  <si>
    <t>1/2 számú függelék</t>
  </si>
  <si>
    <t>1/3 számú függelék</t>
  </si>
  <si>
    <t>1/4 számú függelék</t>
  </si>
  <si>
    <t>1/a számú függelék</t>
  </si>
  <si>
    <t>1/b számú függelék</t>
  </si>
  <si>
    <t>1/c számú függelék</t>
  </si>
  <si>
    <t>1/d számú függelék</t>
  </si>
  <si>
    <t>1/e számú függelék</t>
  </si>
  <si>
    <t>1/f számú függelék</t>
  </si>
  <si>
    <t>Amennyiben egyedi szerződéssel rendelkezik, kérjük válassza ki a „Választott tarifacsomag” oszlopban a legördülő menüben az  Egyedi szerződés 1.sz. mell. szerződésen szereplő mellékletét.  Az ÁSZF-ben vagy a szerződésében található további tarifacsomagok  megrendeléséhez ugyanitt tudja kiválasztani a megfelelő tarifacsomagot.</t>
  </si>
  <si>
    <t>A "Szolgáltatás megrendelő oldalon meg tudja rendelni az ott megjelölt addícionális szolgáltatásokat.</t>
  </si>
  <si>
    <t>Engedélyezett</t>
  </si>
  <si>
    <t>Tiltott</t>
  </si>
  <si>
    <t>Nem aktív</t>
  </si>
  <si>
    <t>Igen, azonban Előfizetőink érdekében kizárólag a szerződésben meghatalmazott kapcsolattartó szerződésben rögzített e-mail címéről érkező megrendeléseket teljesítjük, amennyiben nem számlafizetőnek rendel.  Amennyiben számlafizetőnek rendel vagy nem a rögzített e-mail címről küldi el a megrendelést, kérjük, hogy jutassa el hozzánk a kinyomtatott és aláírt dokumentumokat is. Ha elektronikusan is megkapjuk megrendelését az aláírt verzió mellett, az nagyban megkönnyíti munkánkat és felgyorsítja a megrendelés feldolgozását. Kérjük, hogy az elektronikusan beküldött dokumentumok egyezzenek a nyomtatott dokumentumokkal.</t>
  </si>
  <si>
    <t>A Megrendelő elektronikus formában a Megállapodásban rögzített kapcsolattartói e-mail címről küldött, vagy nyomtatott, aláírással ellátott formában érvényes</t>
  </si>
  <si>
    <t xml:space="preserve">Alulírott Előfizető nyilatkozom, hogy a Szolgáltató felhívta a figyelmemet arra, hogy a megvásárolt tarifacsomagok megrendelése esetén, az annak részét képező, a szolgáltatáscsomaghoz számlázási ciklusonként egy alkalommal automatikusan aktiválódó,  belföldi adatforgalmat tartalmazó Automatikus Kiegészítő Adat opció kapcsolódik, melynek díjáról és a szolgáltatás igénybevételi feltételeiről tájékoztatott. </t>
  </si>
  <si>
    <t>A Megrendelő elektronikus formában a Megállapodásban  rögzített kapcsolattartói e-mail címről küldött, vagy nyomtatott, aláírással ellátott formában érvényes</t>
  </si>
  <si>
    <t>Internet Medium 5GB opció (0év)</t>
  </si>
  <si>
    <t>Internet Medium 5GB opció (1év)</t>
  </si>
  <si>
    <t>Internet Large 20GB opció (0 év)</t>
  </si>
  <si>
    <t>Internet Large 20GB opció (1 év)</t>
  </si>
  <si>
    <t>Internet Medium 5GB opció (3év)</t>
  </si>
  <si>
    <t>Internet Large 20GB opció (3 év)</t>
  </si>
  <si>
    <t>* Vállalkozás, intézmény neve:</t>
  </si>
  <si>
    <t>Business Mobile Net 5GB, Business Mobile osztható Net 5GB / 20GB /50GB, MultiNet</t>
  </si>
  <si>
    <t>Business Mobile Net 20GB</t>
  </si>
  <si>
    <t>Business Mobile Net 50GB / 300GB</t>
  </si>
  <si>
    <t>MultiNet</t>
  </si>
  <si>
    <t>Business Mobile Net 300GB</t>
  </si>
  <si>
    <t xml:space="preserve">A másodlagos SIM az ÁSZF-ben meghatározott csomagban vehető igénybe. </t>
  </si>
  <si>
    <t>Blaupunkt DT01 fekete</t>
  </si>
  <si>
    <t>Ingenico ReadyPay BankCard LINK terminal fekete</t>
  </si>
  <si>
    <t>Ingenico ReadyPay BankCard terminal V2 fekete</t>
  </si>
  <si>
    <t>Blaupunkt DT04 fekete</t>
  </si>
  <si>
    <t>limitértesítés esetén limit összege (ezerrel osztható szám):</t>
  </si>
  <si>
    <t>fehérlista szolgáltatás esetén a fehérlistára felvenni kívánt számok:</t>
  </si>
  <si>
    <t xml:space="preserve">kedvenc körzet szolgáltatás esetén a kedvenc vezetékes körzet megadása: </t>
  </si>
  <si>
    <t>rövid hívószám szolgáltatás esetén a rövid hívószám megadása (4 számjegy):</t>
  </si>
  <si>
    <t>50% kedvezménnyel</t>
  </si>
  <si>
    <t>100% kedvezménnyel</t>
  </si>
  <si>
    <t>Mobilvásárlási limit beállításai</t>
  </si>
  <si>
    <t>Választott limit összege (1000-el osztható összeg, nettó Ft)</t>
  </si>
  <si>
    <t>autópálya használati jogosultság vásárlása</t>
  </si>
  <si>
    <t>Meglévő csoport teljes törlése</t>
  </si>
  <si>
    <t>Az új híváskontroll csoportba felvenni kívánt telefonszámok:</t>
  </si>
  <si>
    <t>csoporton belül</t>
  </si>
  <si>
    <t>vállalaton belül</t>
  </si>
  <si>
    <t>fehérlistáról</t>
  </si>
  <si>
    <t>bárkitől</t>
  </si>
  <si>
    <t>munkaidőben</t>
  </si>
  <si>
    <t>Magyarországon</t>
  </si>
  <si>
    <t>nem munkaidőben</t>
  </si>
  <si>
    <t>külföldön</t>
  </si>
  <si>
    <t>fehérlistást</t>
  </si>
  <si>
    <t>bárkit</t>
  </si>
  <si>
    <t>kültéri, vagy felszíni vagy zárttéri parkolójegy fizetés az NMFSZ rendszerén keresztül</t>
  </si>
  <si>
    <t>XL</t>
  </si>
  <si>
    <t>Sorszám</t>
  </si>
  <si>
    <t>Primary / Secondary (x)</t>
  </si>
  <si>
    <t>Cég / Vállalkozó (x)</t>
  </si>
  <si>
    <t>Név</t>
  </si>
  <si>
    <t>Anyja neve</t>
  </si>
  <si>
    <t>Állandó lakcím vagy székhely</t>
  </si>
  <si>
    <t>Számlázási cím</t>
  </si>
  <si>
    <t>Szem. Ig. szám</t>
  </si>
  <si>
    <t>Születési dátum</t>
  </si>
  <si>
    <t>Ügyfélbiz-tonsági kód</t>
  </si>
  <si>
    <t>Cégnév</t>
  </si>
  <si>
    <t>Cég képviselő neve</t>
  </si>
  <si>
    <t>irányítószám</t>
  </si>
  <si>
    <t>város</t>
  </si>
  <si>
    <t>közterület neve</t>
  </si>
  <si>
    <t>közterület jellege</t>
  </si>
  <si>
    <t>házszám</t>
  </si>
  <si>
    <t>vállalkozói Ig. sz. / cégjegyzék sz. / egyéb</t>
  </si>
  <si>
    <t>Cég adószáma</t>
  </si>
  <si>
    <t>EU adószám</t>
  </si>
  <si>
    <t>Globál PO szám</t>
  </si>
  <si>
    <t>…………………………………...........................</t>
  </si>
  <si>
    <t xml:space="preserve">Alulírott Számlafizető hozzájárulok, hogy a nyilatkozat aláírásakor megadott (név, születési hely és dátum, személyi igazolvány szám, lakcím, anyja neve, mobil telefonszám, e-mail cím) valamint a Szolgáltatás igénybevétele során keletkező személyes adataimat a Szolgáltató a Kiemelt Üzleti  ÁSZF 3. mellékletében meghatározott feltételekkel kezelje. </t>
  </si>
  <si>
    <t>egyéb mobilvásárlás szolgáltatás</t>
  </si>
  <si>
    <t>Adatkezelésről bővebben: ESZSZF 3. számú melléklete.</t>
  </si>
  <si>
    <t>A megrendelhető tarifacsomagok és opciók felhasználási feltételeiről a Megállapodás rendelkezik, a Megállapodás rendelkezésének hiányában a Kiemelt Üzleti ÁSZF feltételei érvényesek.</t>
  </si>
  <si>
    <t>Adatkezelésről bővebben: Kiemelt Üzleti Általános Szerződési Feltételek 3. számú melléklete.</t>
  </si>
  <si>
    <t>Normál trió</t>
  </si>
  <si>
    <t>Alulírott Számlafizető hozzájárulok, hogy amennyiben Előfizető jelenleg vagy a jövőben bármikor igénybe veszi a Vállalati Online Számlaanalitika szolgltatást vagy Hiteles elektronikus számla szolgáltatást, az azokban tárolt személyes adataimat Előfizető megismerheti. Tudomásul veszem, hogy jelen hozzájárulásom visszavonásig érvényes, és a hozzájárulás visszavonása az addig kezelt adatokhoz való hozzáférést nem teszi jogszerűtlenné.</t>
  </si>
  <si>
    <t>Egyéni képviselő neve*</t>
  </si>
  <si>
    <t>Egyéni képviselő telefonszáma*</t>
  </si>
  <si>
    <t>Egyéni képviselő e- mail címe*</t>
  </si>
  <si>
    <t>Cég képviselő telefonszáma*</t>
  </si>
  <si>
    <t>Céges kéviselő e-mail címe*</t>
  </si>
  <si>
    <t>Pénzügyi kapcs. Telefonszám*</t>
  </si>
  <si>
    <t>Kapcsolattartó e-mail címe1:</t>
  </si>
  <si>
    <t>Hívásrészletező</t>
  </si>
  <si>
    <t>Hívásrészletező (**)
/a három lehetőségből kérjük, egyet jelöljön meg!/</t>
  </si>
  <si>
    <t>Yettel</t>
  </si>
  <si>
    <t>Internet 12 GB opció  (2év)</t>
  </si>
  <si>
    <t>Internet 12 GB opció  (3év)</t>
  </si>
  <si>
    <t>Internet 15 GB opció  (2év)</t>
  </si>
  <si>
    <t>Internet 15 GB opció  (3év)</t>
  </si>
  <si>
    <t>Internet 17 GB opció  (2év)</t>
  </si>
  <si>
    <t>Internet 17 GB opció  (3év)</t>
  </si>
  <si>
    <t>Internet Unlimited opció (0 év)</t>
  </si>
  <si>
    <t>Internet Unlimited opció (1 év)</t>
  </si>
  <si>
    <t>Internet Unlimited opció (2 év)</t>
  </si>
  <si>
    <t>Internet Unlimited opció (3 év)</t>
  </si>
  <si>
    <t>Internet 80 GB opció  (3év)</t>
  </si>
  <si>
    <t>Internet 80 GB opció  (2év)</t>
  </si>
  <si>
    <t>Internet 80 GB opció  (1év)</t>
  </si>
  <si>
    <t>Internet 50 GB opció  (1év)</t>
  </si>
  <si>
    <t>Internet 50 GB opció  (2év)</t>
  </si>
  <si>
    <t>Internet 50 GB opció  (3év)</t>
  </si>
  <si>
    <t>havi nettó</t>
  </si>
  <si>
    <t>15 610 Ft.</t>
  </si>
  <si>
    <t>Okos eszköz monitoring (eszköz)</t>
  </si>
  <si>
    <t>Okos eszköz monitoring (eszköz) - kiszállítást nem igényel, már az ügyfélnél</t>
  </si>
  <si>
    <t>Business Mobile Net 5GB</t>
  </si>
  <si>
    <t>Business Mobile osztható Net 5GB</t>
  </si>
  <si>
    <t>Business Mobile osztható Net 20GB</t>
  </si>
  <si>
    <t>Business Mobile osztható Net 50GB</t>
  </si>
  <si>
    <t>Business Mobile Net 50GB</t>
  </si>
  <si>
    <t>Business Mobile Net Unlimited</t>
  </si>
  <si>
    <t>Apple DEP regisztráció</t>
  </si>
  <si>
    <t>Cégjegyzékszám/Nyílvántartási szám:</t>
  </si>
  <si>
    <t>Előfizető  képviseletére jogosult neve és a képviselet módja:</t>
  </si>
  <si>
    <t>Apple DEP regisztráció szolgáltatás műszaki kapcsolattartó adatai</t>
  </si>
  <si>
    <t>Apple DEP regisztráció szolgáltatás helyszíne</t>
  </si>
  <si>
    <t>Előfizető székhelyén/telephelyén - helyszíni regisztráció címe:</t>
  </si>
  <si>
    <t>Előfizető székhelyén/telephelyén - helyszíni regisztráció időpontja (legkorábban 3 nappal a megrendelés elküldése után):
(év, hónap, nap, óra)</t>
  </si>
  <si>
    <t>Új készülékek esetén kitöltendő:</t>
  </si>
  <si>
    <t>Alap szolgáltatás (egyszeri díjas)</t>
  </si>
  <si>
    <t>Nettó listaár  (Ft/db)</t>
  </si>
  <si>
    <t>Nettó kedvezményes ár  (Ft/db)</t>
  </si>
  <si>
    <t>Teljes nettó összeg (Ft)</t>
  </si>
  <si>
    <t>Korábban beüzemelt készülékek esetén kitöltendő:</t>
  </si>
  <si>
    <t>Készülék IMEI száma</t>
  </si>
  <si>
    <t>Nettó listaár (Ft)</t>
  </si>
  <si>
    <t>Nettó kedvezményes ár (Ft)</t>
  </si>
  <si>
    <t>Összesen:</t>
  </si>
  <si>
    <t>Extra szolgáltatások (egyszeri díjas)</t>
  </si>
  <si>
    <t>Mennyiség
(óra)</t>
  </si>
  <si>
    <t>Nettó listaár  (Ft/óra)</t>
  </si>
  <si>
    <t>Nettó kedvezményes ár  (Ft/óra)</t>
  </si>
  <si>
    <t>Szenior technikus</t>
  </si>
  <si>
    <t>Apple rendszer architekt</t>
  </si>
  <si>
    <t>Az Apple DEP regisztráció előfeltétele az Apple Business Manager regisztráció, melyre az alábbi linken van lehetőség:</t>
  </si>
  <si>
    <t>https://business.apple.com/#/enrollment/form</t>
  </si>
  <si>
    <t xml:space="preserve">Az Apple Business Manager regisztrációt kizárólag az Előfizető képviselője tudja elvégezni, ehhez útmutatót igényelhet ügyfélszolgálatunkon illetve Account Managerétől. Felhívjuk figyelmét, hogy a teljes regisztrációs folyamat átfutási ideje több nap is lehet, kérjük, ezt vegye figyelembe az Apple DEPP regisztráció időpontfoglalásakor! </t>
  </si>
  <si>
    <t>Kérjük, az Apple DEP regisztrációhoz az alábbiakat biztosítsa:</t>
  </si>
  <si>
    <t>b. a fiókhoz beállított telefonszám telefonos elérhetőségének biztosítása a regisztrációs folyamat idején</t>
  </si>
  <si>
    <t>Felhívjuk figyelmét, hogy az utolsó beállítás elvégzésével minden adat törlődik az eszközökről, ezért szükség esetén mentsék le azokat az i. pontban írtak szerint!</t>
  </si>
  <si>
    <t>Azokon az eszközökön, amiken nem történt meg ez az előkészítés, nem lehet elvégezni a regisztrációt!</t>
  </si>
  <si>
    <t>Helyszíni kiszállás esetén (ügyfél által kért helyszíni regisztrációs címre) kérjük biztosíta az épületbe az IT technikus bejutását valamint egy olyan helyiséget, ahol az eszközök kicsomagolása és a regisztráció biztonságosan elvégezhető. (a helyigény az eszközök mennyiségétől és méretétől függően változhat, amennyiben szükséges, kérjük erről egyeztessen kollégánkkal!)</t>
  </si>
  <si>
    <t>Műszaki kapcsolattartó
 (IT vezető/rendszergazda) neve:</t>
  </si>
  <si>
    <t>Műszaki kapcsolattartó
 (IT vezető/rendszergazda)  telefonszáma:</t>
  </si>
  <si>
    <t>Műszaki kapcsolattartó 
(IT vezető/rendszergazda)  e-mail címe:</t>
  </si>
  <si>
    <t>A szolgáltatás részletes leírását az Egyéb Szolgáltatások Szerződési Feltételei tartalmazza.</t>
  </si>
  <si>
    <t>SIM Chip</t>
  </si>
  <si>
    <t>Szatellit tiltás szolgáltatás</t>
  </si>
  <si>
    <t>Internet 7 GB opció  (2év)</t>
  </si>
  <si>
    <t>Internet 7 GB opció  (3év)</t>
  </si>
  <si>
    <t>Internet 25 GB opció  (2év)</t>
  </si>
  <si>
    <t>Internet 25 GB opció  (3év)</t>
  </si>
  <si>
    <t>Hogyan tudok eSIM-et rendelni?</t>
  </si>
  <si>
    <t>Mi a QR kóddal történő eSIM aktiválás menete?</t>
  </si>
  <si>
    <t>Ebben az esetben, az eSIM kapcsolattartói email címre kerül elküldésre egy jelszóval védett email-ben a profil aktiválásához szükséges QR kód és megerősítő kód, valamint a PIN/PUK kód. Az email megnyitásához szükséges jelszó az eSIM kapcsolattartói telefonszámra kerül elküldésre SMS-ben. Wifi hálózatra történő csatlakozást követően, a készülék "Beállítások" megfelelő menüpontjában szükséges a telefon kamerájával beszkennelni a kapott QR kódot, majd a megerősítő kód és a PIN kód megadásával tölthető le és aktiválható az eSIM profil.</t>
  </si>
  <si>
    <t>eSIM rendelés esetén</t>
  </si>
  <si>
    <t>eSIM kapcsolattartó neve:</t>
  </si>
  <si>
    <t>eSIM kapcsolattartó telefonszáma:</t>
  </si>
  <si>
    <t>eSIM kapcsolattartó e-mail címe:</t>
  </si>
  <si>
    <t>SIM kártya típusa</t>
  </si>
  <si>
    <t>Hagyományos SIM</t>
  </si>
  <si>
    <t>eSIM (QR kód)</t>
  </si>
  <si>
    <t>iPhone 15 128GB kék</t>
  </si>
  <si>
    <t>Amennyiben eSIM típusú SIM kártyát kíván rendelni az előfizetéséhez, úgy a "Megrendelő" oldalon a SIM típusa oszlopban az "eSIM (QR kód)" vagy az "eSIM (eID)" lehetőséget válassza az adott előfizetéshez. Valamint töltse ki az "eSIM rendelés esetén" oszlopban megadott eSIM kapcsolattartói adatokat.</t>
  </si>
  <si>
    <t>Hogyan tudok eSIM-et aktiválni?</t>
  </si>
  <si>
    <t xml:space="preserve">Az eSIM profil aktiválásnak két lehetséges módja van.
1. QR kóddal történő profil aktiválás - "eSIM (QR kód)"
2. eID alapú profil aktiválás - "eSIM (eID)" </t>
  </si>
  <si>
    <t>Mi az eID kóddal történő eSIM aktiválás menete?</t>
  </si>
  <si>
    <t>Számhordozás közvetlenül eSIM-re igényelhető?</t>
  </si>
  <si>
    <t>Kizárólag eID kóddal történő eSIM aktiválás esetén igényelhető számhordozás közvetlenül eSIM-re, QR kóddal történő eSIM aktválás esetén nem.</t>
  </si>
  <si>
    <t>eSIM (eID kód)</t>
  </si>
  <si>
    <t>eID kód</t>
  </si>
  <si>
    <t>6        Számhordozás eSIM-re</t>
  </si>
  <si>
    <t>Samsung Galaxy S24 256GB 5G DS fekete</t>
  </si>
  <si>
    <t>Samsung Galaxy Tab A9+ 128GB 5G szürke</t>
  </si>
  <si>
    <t>Motorola Moto E14 64GB DS zöld</t>
  </si>
  <si>
    <t>Pool SIM</t>
  </si>
  <si>
    <t>iPhone 16 128GB fekete</t>
  </si>
  <si>
    <t>iPhone 16 128GB ultramarin</t>
  </si>
  <si>
    <t>iPhone 16 256GB fekete</t>
  </si>
  <si>
    <t>iPhone 16 256GB ultramarin</t>
  </si>
  <si>
    <t>iPhone 16 Plus 128GB ultramarin</t>
  </si>
  <si>
    <t>iPhone 16 Pro 128GB sivatagszínű titán</t>
  </si>
  <si>
    <t>iPhone 16 Pro Max 256GB sivatagszínű titán</t>
  </si>
  <si>
    <t>iPhone 16 Pro Max 256GB fekete titán</t>
  </si>
  <si>
    <t>Samsung Galaxy S24 FE 128GB 5G DS grafit</t>
  </si>
  <si>
    <t>Samsung Galaxy Tab S10 U 256GB 5G ezüst</t>
  </si>
  <si>
    <t>Xiaomi 14T 12+ 256GB 5G DS kék</t>
  </si>
  <si>
    <t>Xiaomi 14T Pro 12+ 512GB 5G DS szürke</t>
  </si>
  <si>
    <t>iPhone 16 Pro Max 256GB natúr titán</t>
  </si>
  <si>
    <t>Nokia 225 (2024) 4G DS kék</t>
  </si>
  <si>
    <t>Samsung Galaxy A16 128GB DS zöld</t>
  </si>
  <si>
    <t>Samsung Galaxy A16 128GB DS fekete</t>
  </si>
  <si>
    <r>
      <t>A válaszokat a bal oldalon található "</t>
    </r>
    <r>
      <rPr>
        <b/>
        <sz val="14"/>
        <color theme="1"/>
        <rFont val="Century Gothic"/>
        <family val="2"/>
        <charset val="238"/>
      </rPr>
      <t>+</t>
    </r>
    <r>
      <rPr>
        <sz val="14"/>
        <color theme="1"/>
        <rFont val="Century Gothic"/>
        <family val="2"/>
        <charset val="238"/>
      </rPr>
      <t>" jelre való kattintással tekintheti meg.</t>
    </r>
  </si>
  <si>
    <r>
      <t>Tipp</t>
    </r>
    <r>
      <rPr>
        <sz val="11"/>
        <color theme="1"/>
        <rFont val="Century Gothic"/>
        <family val="2"/>
        <charset val="238"/>
      </rPr>
      <t>: Amennyiben több sort szeretne egyszerre beszúrni, több sort is kijelölhet egyszerre. Így az Excel automatikusan annyi sort fog beszúrni, amennyi a kijelölt sorok száma.</t>
    </r>
  </si>
  <si>
    <t xml:space="preserve">A megrendelő kizárólag az aktuális  kiemelt ügyfelek részére készített készülék árlistában található készülékeket tartalmazza. (Ez alól kivételt képeznek a One Iroda 4G szolgáltatáscsomaggal elérhető készülékek.) </t>
  </si>
  <si>
    <t>Észrevételeit jelezheti a kiemeltugyfelek@one.hu   email címen, illetve kapcsolattartójánál és a Kiemelt Ügyfélszolgálaton.</t>
  </si>
  <si>
    <t>Az eID (vagy eUICCID) az eSIM azonosítója az adott eSIM képes készüléknek, mely a "Beállítások" alatt kiolvashatók az eSIM képes készülékekben vagy a csomagolás eszközinformációjában, valamint a telefonkészüléken a *#06# beírásával. Amennyiben a One-tól vásárolja a készüléket a megrendelés során, úgy az eID automatikusan párosításra kerül az eSIM profillal, így a készülék készhezvételét követően kell a "Beállítások" megfelelő menüpontjában letölteni azt. Amennyiben korábban vásárolta a One-tól, vagy nem a One-tól vásárolta a készülékét, az eID oszlopban szükséges megadni a 32 karakteres numerikus eID kódot. Az eID kóddal történő aktiválás során, az eSIM kapcsolattartói email címre kerül elküldésre egy jelszóval védett email-ben, a profil aktiválásához szükséges  PIN/PUK kód. Az email megnyitásához szükséges jelszó az eSIM kapcsolattartói telefonszámra kerül elküldésre SMS-ben. Wifi hálózatra történő csatlakozást követően, a készülék "Beállítások" megfelelő menüpontjában lesz elérhető és letöltésre kész az eSIM profil.</t>
  </si>
  <si>
    <r>
      <t>Választott biztosítási csomag</t>
    </r>
    <r>
      <rPr>
        <b/>
        <vertAlign val="superscript"/>
        <sz val="9"/>
        <color theme="0"/>
        <rFont val="Century Gothic"/>
        <family val="2"/>
        <charset val="238"/>
      </rPr>
      <t>1</t>
    </r>
  </si>
  <si>
    <r>
      <t>Biztosítási  kategória</t>
    </r>
    <r>
      <rPr>
        <b/>
        <vertAlign val="superscript"/>
        <sz val="9"/>
        <color theme="0"/>
        <rFont val="Century Gothic"/>
        <family val="2"/>
        <charset val="238"/>
      </rPr>
      <t>2</t>
    </r>
  </si>
  <si>
    <t>One Solutions Megrendelő</t>
  </si>
  <si>
    <t>Adatkezelésről bővebben: One Kiemelt Üzleti Általános Szerződési Feltételek 3. számú melléklete.</t>
  </si>
  <si>
    <r>
      <rPr>
        <vertAlign val="superscript"/>
        <sz val="10"/>
        <rFont val="Century Gothic"/>
        <family val="2"/>
        <charset val="238"/>
      </rPr>
      <t>1 O</t>
    </r>
    <r>
      <rPr>
        <sz val="10"/>
        <rFont val="Century Gothic"/>
        <family val="2"/>
        <charset val="238"/>
      </rPr>
      <t>ne Készülékbiztosítás Alap+ csomag a készülék véletlenszerű károsodására és rongálására, a One készülékbiztosítás Extra+ csomag a készülk véletlenszerű károsodására, rongálására és lopásra terjed ki.</t>
    </r>
  </si>
  <si>
    <r>
      <rPr>
        <vertAlign val="superscript"/>
        <sz val="10"/>
        <rFont val="Century Gothic"/>
        <family val="2"/>
        <charset val="238"/>
      </rPr>
      <t>2</t>
    </r>
    <r>
      <rPr>
        <sz val="10"/>
        <rFont val="Century Gothic"/>
        <family val="2"/>
        <charset val="238"/>
      </rPr>
      <t xml:space="preserve"> Minden One által forgalmazott készülékbiztosítási kategória besorolása elérhető a One internetes honlapján, a www.one.hu -n</t>
    </r>
  </si>
  <si>
    <r>
      <rPr>
        <vertAlign val="superscript"/>
        <sz val="10"/>
        <rFont val="Century Gothic"/>
        <family val="2"/>
        <charset val="238"/>
      </rPr>
      <t>3</t>
    </r>
    <r>
      <rPr>
        <sz val="10"/>
        <rFont val="Century Gothic"/>
        <family val="2"/>
        <charset val="238"/>
      </rPr>
      <t xml:space="preserve"> A biztosítási díj a Biztosító kockázatvállalásának ellenértéke. A Csoportos Biztosítási Szerződés rendszeres havi díjú. A havi díjat a One mint szerződő fél fizeti meg a Biztosítónak. A Biztosítási díj ellenértékét a Biztosítottak kötelesek megtéríteni a One-nak. A Biztosítottak által a One-nak fizetendő biztosítási díjat és annak megfizetési módját és feltételeit a Nyilatkozat tartalamazza.</t>
    </r>
  </si>
  <si>
    <r>
      <rPr>
        <vertAlign val="superscript"/>
        <sz val="10"/>
        <rFont val="Century Gothic"/>
        <family val="2"/>
        <charset val="238"/>
      </rPr>
      <t>4</t>
    </r>
    <r>
      <rPr>
        <sz val="10"/>
        <rFont val="Century Gothic"/>
        <family val="2"/>
        <charset val="238"/>
      </rPr>
      <t xml:space="preserve"> Önrész: az az összeg, amely minden egyes Biztosítási Esemény vonatkozásában a kárigény érvénesításe során a Biztosítottat terheli, és amelyet a Biztosított minden esetben köteles megfizetni a biztosítási szolgáltatás nyújtásakor. Az Önrész összegét a Biztosított által választott csomag, illetve a választott készülék biztosítási besorolása határozza meg. Minden One által forgalmazott készülékbiztosítási besorolása elérhető a One internetes honlapján, a www.one.hu -n.</t>
    </r>
  </si>
  <si>
    <t>A szolgáltatás aktiválása a megrendelt készülék kiszállításnak napján történik, egy vagy több készülék megrendelése esetén a One által készített készülékbiztosítási melléklet tartalmazza a párosítást, ennek módosítására nincs lehetőség. A szolgáltatás aktiválása a készülékbiztosítási melléklet alapján történik, ennek módosítására nincsen lehetőség.</t>
  </si>
  <si>
    <t xml:space="preserve">A megrendelést - One általi kézhezvételét követően - Előfizető nem módosíthatja. </t>
  </si>
  <si>
    <t>A  Business EU 2GB, Business EU 10 GB, Business Plus EU Superior, Business EU 3GB, Business EU 12GB, Business EU Plus Superior, Business 20GB, Business Superior, Business Mobile 20GB valamint Business Mobile Superior tarifacsomagokhoz az ALAP+ készülékbiztosítás díjmentesen igénybevehető.</t>
  </si>
  <si>
    <t xml:space="preserve">A Business World és Business Mobile World  tarifacsomagokhoz az EXTRA+ készülékbiztosítás díjmentesen igénybevehető. </t>
  </si>
  <si>
    <t xml:space="preserve">A készülékbiztosítás igénybevételi feltételeire vonatkozóan minden esetben a mindenkori One Készülékbiztosítás Ügyféltájékoztató és Általános szerződési feltételekben foglaltak az irányadóak. A készülékbiztosítás szolgáltatás a mindenkori One Készülékbiztosítás Ügyféltájékoztató és Általános Szerződési Feltételekben foglaltak szerinti megszűnése esetén a fent említett szolgáltatáscsomagok havidíja nem változik. </t>
  </si>
  <si>
    <t>A készülékbiztosításra vonatkozó árak a https://www.one.hu/keszulekbiztositas oldalon találhatóak, Az ÁFA mértéke a havidíj esetén 0%, az önrész esetén 27%</t>
  </si>
  <si>
    <t>Iroda szolgáltatások</t>
  </si>
  <si>
    <t>A One EU Roaming megrendelésének feltétele, hogy az Előfizető a használat megkezdése előtt rendelkezzen aktív roaming szolgáltatással valamint  arra jogosult tarifacsomaggal.</t>
  </si>
  <si>
    <t>Az 2 év határozott idejű szerződéssel nyújtott készülékkedvezmény mértéke a fentebb feltüntetett ’ Készülék kedvezmény mértéke’ és az ’Internet opcióra tekintettel adott készülékkedvezmény összege’ különbözeteként jelenik meg, és a ’One készülék árlista kiemelt ügyfeleink részére’ is tartalmazza.</t>
  </si>
  <si>
    <t xml:space="preserve">Előfizető és One között Szolgáltatás nyújtása és igénybe vétele tárgyában létrejött Megállapodás feltételei szerint Előfizető jelen Megrendelő megküldésével megrendeli a fentebb feltüntetett eszközöket és szolgáltatásokat. A Megállapodás a Megrendelő elválaszthatatlan részét képezi.  </t>
  </si>
  <si>
    <t>Az árlistában szereplő készülékek illusztrációként szolgálnak, a kiszállított termékek színe raktárkészlet függő. kérjük, a készülék típus mellett szíveskedjen feltüntetni színigényét, amennyiben rendelkezésünkre áll az adott szín, teljesítjük kérését! Amennyiben a készülék típus mellett nem tünteti fel az igényelt színt, a raktárkészletünknek megfelelő készüléket tudunk biztosítani! Kérjük, minden esetben tételesen vegyék át a kiszállított készülékeket, tartozékokat, hiány észlelése esetén kérjük, hivatalos jegyzőkönyvet vegyenek fel a szállító jelenlétében, ennek hiányában utólagos reklamációt nem áll módunkban elfogadni! Az átvétel elmulasztásából, megtagadásából vagy pontatlanul kitöltött megrendelő következtében felmerülő szállítási és egyéb költség az Előfizetőt terheli. A megrendelést - One általi kézhezvételét követően - Előfizető nem módosíthatja. Szeretnénk felhívni szíves figyelmét, hogy készülékkel kapcsolatos díjakat és a havi forgalmi díjakat eltérő számlaszámokra szükséges utalni.</t>
  </si>
  <si>
    <t xml:space="preserve">Készülék és tartozék esetén (a készülékre befizetett előleget is): 10800007-64455185-00000000 (CITI Bank). </t>
  </si>
  <si>
    <t>Szolgáltatási díjak esetén: 10300002-10006433-00034905 (MBH Bank).</t>
  </si>
  <si>
    <t>One Alközpont</t>
  </si>
  <si>
    <t>, mint Szolgáltató  és</t>
  </si>
  <si>
    <t>Alulírott Számlafizető kijelentem, hogy  a One Magyarország Zrt. (székhely:1112 Budapest, Boldizsár u. 2.,</t>
  </si>
  <si>
    <t>Adatkezelésről bővebben: One Kiemelt Üzleti  Általános Szerződési Feltételek (ÁSZF) 3. számú melléklete.</t>
  </si>
  <si>
    <t>**SZÁMLAFIZETŐI NYILATKOZAT TÉLES SZÁMLAMELLÉKLET (HÍVÁSRÉSZLETEZŐ) IGÉNYLÉSÉRŐL
Önkéntesen és a megfelelő tájékoztatás birtokában:
1. Igényelek tételes számlamellékletet (hívásrészletezőt). 
2. Kérem, hogy a One a tételes számlamellékletben (hívásrészletezőben) az NMHH által „nem azonosítható hívószámként” közzétett hívószámok kivételével a hívott felek hívószámának valamennyi számjegyét tüntesse fel. 
3. Kérem, hogy a One a tételes számlamellékletben (hívásrészletezőben) az NMHH által „nem azonosítható hívószámként” közzétett hívószámok kivételével a hívott felek hívószámának valamennyi számjegyét, és az emelt díjas telefonszámok számhasználóját, valamint az általa nyújtott szolgáltatás megnevezését tüntesse fel. 
Tudomásul veszem, hogy ha az Előfizető vagy a Számlafizető a One-tól az Eht. 142. § (2) bekezdése alapján hívásrészletező rendelkezésre bocsátását kéri, illetve, ha az Eht. 142. § (2a) bekezdése alapján a hívásrészletezőben az emelt díjas telefonszámok számhasználójának, valamint az általa nyújtott szolgáltatásnak a megnevezésének, a kiszámlázott szolgáltatások időtartamának vagy adatforgalmának feltüntetését kéri, a hívásrészletezővel együtt az elektronikus hírközlési szolgáltatást igénybe vevő, az Előfizetőn és Számlafizetőn kívüli természetes személy felhasználók személyes adatainak birtokába juthat, és ezeknek a megismerésére az Előfizető és a Számlafizető csak akkor jogosult, ha ahhoz a felhasználók hozzájárultak. A One a hozzájárulás meglétét vagy annak tartalmát nem köteles vizsgálni, a hozzájárulásért kizárólag az Előfizető és a Számlafizető tartozik felelősséggel.</t>
  </si>
  <si>
    <r>
      <rPr>
        <b/>
        <sz val="11"/>
        <color rgb="FF00A4B1"/>
        <rFont val="Century Gothic"/>
        <family val="2"/>
        <charset val="238"/>
      </rPr>
      <t xml:space="preserve">Kizárólag új számlafizető létrehozása esetén szükséges kitölteni! </t>
    </r>
    <r>
      <rPr>
        <b/>
        <sz val="9"/>
        <color rgb="FF00A4B1"/>
        <rFont val="Century Gothic"/>
        <family val="2"/>
        <charset val="238"/>
      </rPr>
      <t xml:space="preserve">
Kizárólag nyomtatott, aláírással ellátott formában, a Megrendelővel együtt érvényes. Amennyiben nem érkezik be az aláírt dokumentum, a megrendelést nem tudjuk teljesíteni.  </t>
    </r>
  </si>
  <si>
    <t xml:space="preserve">napján megkötött Megállapodást és a One Kiemelt Üzleti  Általános Szerződési Feltételeit megismertem és azokat, </t>
  </si>
  <si>
    <r>
      <t xml:space="preserve">A mobil számhordozhatóság </t>
    </r>
    <r>
      <rPr>
        <sz val="11"/>
        <rFont val="Century Gothic"/>
        <family val="2"/>
        <charset val="238"/>
      </rPr>
      <t>lehetővé teszi</t>
    </r>
    <r>
      <rPr>
        <sz val="11"/>
        <color rgb="FF000000"/>
        <rFont val="Century Gothic"/>
        <family val="2"/>
        <charset val="238"/>
      </rPr>
      <t>, hogy a meglévő mobil telefonszámai megtartásával Ön illetve Vállalata is csatlakozzon hozzánk.</t>
    </r>
  </si>
  <si>
    <r>
      <t>A számhordozási eljárás szabályairól szóló 2/2012 (I.24.) Korm. rendeletben írtak alapján a mobil hívószámhordozás arra vonatkozik, hogy mindenki csak a jelenlegi szolgáltatójánál</t>
    </r>
    <r>
      <rPr>
        <sz val="11"/>
        <color rgb="FFFF0000"/>
        <rFont val="Century Gothic"/>
        <family val="2"/>
        <charset val="238"/>
      </rPr>
      <t xml:space="preserve"> </t>
    </r>
    <r>
      <rPr>
        <sz val="11"/>
        <color rgb="FF000000"/>
        <rFont val="Century Gothic"/>
        <family val="2"/>
        <charset val="238"/>
      </rPr>
      <t>használt és nyilvántartott cégnevével, címével adószámával tudja a mobilszámait áthozni.</t>
    </r>
  </si>
  <si>
    <r>
      <rPr>
        <sz val="11"/>
        <rFont val="Century Gothic"/>
        <family val="2"/>
        <charset val="238"/>
      </rPr>
      <t>I</t>
    </r>
    <r>
      <rPr>
        <sz val="11"/>
        <color rgb="FF000000"/>
        <rFont val="Century Gothic"/>
        <family val="2"/>
        <charset val="238"/>
      </rPr>
      <t>gen, a mobil számok hordozhatósága azt jelenti, hogy amikor One-ra vált, teljes előfizetői hívószámait, a  hálózatkijelölő számmal együtt megtarthatja. Lehetősége van cége összes mobil számának vagy azok egy részének hordozására is.</t>
    </r>
  </si>
  <si>
    <t>Csak olyan telefonszámot lehetséges a One-hoz áthozni, amelyre valamelyik szolgáltatónál jelenleg is előfizetői szerződéssel rendelkezik vagy előfizetői szerződése 31 napon belül szűnt meg. A számhordozási eljárás során (a hordozás megtörténtekor) a korábbi szolgáltatótól elhordozott számokra vonatkozó szerződés automatikusan megszűnik.</t>
  </si>
  <si>
    <t xml:space="preserve">A One által a hordozási igény bejelentésekor bemutatott dokumentumon szereplő adatoknak (cégnév, cég székhelye, cég adószáma vagy cégjegyzékszáma, vagy vállalkozói engedély száma) meg kell egyeznie a vállalkozásuk átadó szolgáltatónál rögzített adataival. Fontos megnézni, hogy a cégbírósági bejegyzésen szereplő adatokkal megegyeznek-e az utolsó havi számláján szereplő cégadatok és az előfizetői szerződésben szereplő cégadatok. </t>
  </si>
  <si>
    <t>A hordozási folyamat a bejelentéstől számított akár 2. munkanapon is végbe mehet. Az idő nagy részét a szolgáltatók közötti adminisztrációs, ellenőrzési és előkészületi teendők teszik ki. A szolgáltatás mind a régi SIM kártyán, mind a One által biztosított ideiglenes SIM kártyán szinte a folyamat legvégéig folyamatos, mindössze az utolsó 4 órában, a kiválasztott időablakban, 20:00 - 24:00 között tapasztalhat kimaradást a szolgáltatásban. A folyamat fontosabb lépései:</t>
  </si>
  <si>
    <t xml:space="preserve">A Hívásértesítő, Roaming, Szatelit hívás tiltás, Adatroaming limit, Mobil vásárlás, Emeltdíjas hívások és a Világ Napijegy használat igénybevételi feltételeiről a One Kiemelt Üzleti ÁSZF és ESzSzF ad iránymutatást. </t>
  </si>
  <si>
    <t>Adatkezelésről bővebben: One Kiemelt Üzleti  Általános Szerződési Feltételek 3. számú melléklete.</t>
  </si>
  <si>
    <t>Kérjük, tanulmányozza át a következő oldalon található Számhordozhatósági tájékoztatóban leírtakat, mert áttekintésükkel fölösleges utánajárást és kellemetlenséget takaríthatunk meg. Az alábbi kérdőívben a  számhordozhatóság feltételeinek teljesülése miatt kérdezünk rá a vállalatát, intézményét érintő tényekre. Kérjük, szíveskedjen válaszolni a kérdőíven feltett kérdésekre, majd jutassa el a kitöltött dokumentumot a 06 1/288-3329-es faxszámra vagy a kiemeltugyfelek@one.hu címre. 
Az együttműködését előre is köszönjünk.</t>
  </si>
  <si>
    <t xml:space="preserve">Előfizető és One között Szolgáltatás nyújtása és igénybe vétele tárgyában létrejött Megállapodás feltételei szerint Előfizető jelen Megrendelő megküldésével megrendeli a fentebb feltüntetett eszközöket. A Megállapodás a Megrendelő elválaszthatatlan részét képezi.  Adatkezelésről bővebben: One Kiemelt Üzleti  Általános Szerződési Feltételek 3. számú melléklete.
</t>
  </si>
  <si>
    <r>
      <t xml:space="preserve">Az árlistában szereplő készülékek illusztrációként szolgálnak, a kiszállított termékek színe raktárkészlet függő. kérjük, a készülék típus mellett szíveskedjen feltüntetni színigényét, amennyiben rendelkezésünkre áll az adott szín, teljesítjük kérését! Amennyiben a készülék típus mellett nem tünteti fel az igényelt színt, a raktárkészletünknek megfelelő készüléket tudunk biztosítani! Kérjük, minden esetben tételesen vegyék át a kiszállított készülékeket, tartozékokat, hiány észlelése esetén kérjük, hivatalos jegyzőkönyvet vegyenek fel a szállító jelenlétében, ennek hiányában utólagos reklamációt nem áll módunkban elfogadni! Az átvétel elmulasztásából, megtagadásából vagy pontatlanul kitöltött megrendelő következtében felmerülő szállítási és egyéb költség az Előfizetőt terheli. A megrendelést - One általi kézhezvételét követően - Előfizető nem módosíthatja. Szeretnénk felhívni szíves figyelmét, hogy készülékkel kapcsolatos díjakat 
és a havi forgalmi díjakat eltérő számlaszámokra szükséges utalni. 
</t>
    </r>
    <r>
      <rPr>
        <sz val="9"/>
        <rFont val="Century Gothic"/>
        <family val="2"/>
        <charset val="238"/>
      </rPr>
      <t xml:space="preserve">Készülék és tartozék esetén (a készülékre befizetett előleget is): 10800007-64455185-00000000 (CITI Bank). </t>
    </r>
    <r>
      <rPr>
        <sz val="9"/>
        <color theme="1"/>
        <rFont val="Century Gothic"/>
        <family val="2"/>
        <charset val="238"/>
      </rPr>
      <t xml:space="preserve">
Szolgáltatási díjak esetén: 10300002-10006433-00034905 (MBH Bank).
Felek nyilatkoznak, hogy az írásban készült, jelen Megállapodás módosítást érvényesnek tekintik és az annak alakszerűségét érintő jogorvoslatról lemondanak                                                                                   </t>
    </r>
  </si>
  <si>
    <t>Adatkezelésről bővebben: One Kiemelt Üzleti  Általános Szerződési Feltételek 3. számú melléklete.
Az Okos Eszköz Monitoring Szolgáltatást Zárt Access Point Name (APN) hozzáférési ponton keresztül vehető igénybe.
Az Okos Eszköz Monitoring eszközökre a One 2 (kettő) év jótállást vállal, melynek feltétele az akkumulátor gyártó által javasolt becsült élettartamának beállítása, mely 2,5 év.
Az Okos Eszköz Monitoring szolgáltatás részletes leírását a One Kiemelt Üzleti  Általános Szerződési Feltételek ÁSZF 1. számú mellékletének 1.1.2.23.3. pontja tartalmazza.
Felek nyilatkoznak, hogy az írásban készült, jelen Megállapodás módosítást érvényesnek tekintik és az annak alakszerűségét érintő jogorvoslatról lemondanak</t>
  </si>
  <si>
    <t xml:space="preserve">Előfizető és One között Szolgáltatás nyújtása és igénybe vétele tárgyában létrejött Megállapodás feltételei szerint Előfizető jelen Megrendelő megküldésével megrendeli a fentebb feltüntetett eszközöket.
A Megállapodás a Megrendelő elválaszthatatlan részét képezi.  </t>
  </si>
  <si>
    <t>A megrendelést - One általi kézhezvételét követően - Előfizető nem módosíthatja. Az átvétel elmulasztásából, megtagadásából vagy pontatlanul kitöltött megrendelő következtében felmerülő szállítási és egyéb költség az Előfizetőt terheli.</t>
  </si>
  <si>
    <t>One Solutions telemetria megrendelő</t>
  </si>
  <si>
    <t>One Solutions okos eszköz monitoring szolgáltatás és eszköz megrendelő</t>
  </si>
  <si>
    <t>Adatkezelésről bővebben: One Kiemelt Üzleti Általános Szerződési Feltételek 3. számú melléklete.
A dedikált üzenetváltásra kifejlesztett Messenger szolgáltatás segítségével folyamatos kapcsolat létesíthető a sofőrrel.
A Telemetria roaming 15 MB (Nyugat Európa) adatforgalom a következő területeken, ill. hálózatokon érhető el: Európai Unió összes tagállama, Törökország, Svájc, Norvégia, Liechtenstein, Izland. Számlázási egység a zónában 1 kB. 
A Telemetria roaming 15 MB (Kelet Európa) adatforgalom a következő területeken, ill. hálózatokon érhető el: Albánia, Fehéroroszország, Bosznia és Hercegovina, Macedónia, Moldova, Montenegró, Oroszország, Szerbia, Törökország, Ukrajna. Számlázási egység a zónában 1 kB. 
A Telemetria Roaming opciók 1 éves opció megtartás aláírásával vehetők igénybe.
A kedvezményes zónán kívüli forgalom 2500 Ft/1 MB, az elszámolás 1kB-os egységben történik. 
A Telemetriai nyomkövető Eszköz(ök)re One 2 (kettő) év jótállást vállal. 
A ReadyFleet szolgáltatás részletes leírását a One Kiemelt Üzleti Általános Szerződési Feltételek ÁSZF 1. sz. melléklet 1.1.2.23.2. pontja tartalmazza.
Felek nyilatkoznak, hogy az írásban készült, jelen Megállapodás módosítást érvényesnek tekintik és az annak alakszerűségét érintő jogorvoslatról lemondanak</t>
  </si>
  <si>
    <r>
      <t xml:space="preserve">Minden esetben tételesen vegyék át a kiszállított tartozékokat hiány észlelése esetén kérjük hivatalos jegyzőkönyvet vegyenek fel a szállító jelenlétében, ennek hiányában utólagos reklamációt nem áll módunkban elfogadni! Az átvétel elmulasztásából, megtagadásából vagy pontatlanul kitöltött megrendelő következtében felmerülő szállítási és egyéb költség a Megrendelőt terheli. A megrendelést - One általi kézhezvételét követően - Előfizető nem módosíthatja. Szeretnénk felhívni szíves figyelmét, hogy a tartozékokkal kapcsolatos díjakat és a havi forgalmi díjakat eltérő számlaszámokra szükséges utalni. 
</t>
    </r>
    <r>
      <rPr>
        <sz val="9"/>
        <rFont val="Century Gothic"/>
        <family val="2"/>
        <charset val="238"/>
      </rPr>
      <t xml:space="preserve">Készülék és tartozék esetén (a készülékre befizetett előleget is): 10800007-64455185-00000000 (CITI Bank). 
Szolgáltatási díjak esetén: 10300002-10006433-00034905 (MBH Bank).
</t>
    </r>
    <r>
      <rPr>
        <sz val="9"/>
        <color theme="1"/>
        <rFont val="Century Gothic"/>
        <family val="2"/>
        <charset val="238"/>
      </rPr>
      <t xml:space="preserve">Fizetési határidő a számla keltétől számított 30 nap.
Adatkezelésről bővebben: One Kiemelt Üzleti  Általános Szerződési Feltételek 3. számú melléklete.
Felek nyilatkoznak, hogy az írásban készült, jelen Megállapodás módosítást érvényesnek tekintik és az annak alakszerűségét érintő jogorvoslatról lemondanak
</t>
    </r>
  </si>
  <si>
    <r>
      <t>Kapcsolattartó telefonszáma</t>
    </r>
    <r>
      <rPr>
        <b/>
        <vertAlign val="superscript"/>
        <sz val="10"/>
        <color theme="2" tint="-0.749992370372631"/>
        <rFont val="Century Gothic"/>
        <family val="2"/>
        <charset val="238"/>
      </rPr>
      <t>1</t>
    </r>
    <r>
      <rPr>
        <b/>
        <sz val="10"/>
        <color theme="2" tint="-0.749992370372631"/>
        <rFont val="Century Gothic"/>
        <family val="2"/>
        <charset val="238"/>
      </rPr>
      <t>:</t>
    </r>
  </si>
  <si>
    <r>
      <t>Kapcsolattartó e-mail címe</t>
    </r>
    <r>
      <rPr>
        <b/>
        <vertAlign val="superscript"/>
        <sz val="10"/>
        <color theme="2" tint="-0.749992370372631"/>
        <rFont val="Century Gothic"/>
        <family val="2"/>
        <charset val="238"/>
      </rPr>
      <t>1</t>
    </r>
    <r>
      <rPr>
        <b/>
        <sz val="10"/>
        <color theme="2" tint="-0.749992370372631"/>
        <rFont val="Century Gothic"/>
        <family val="2"/>
        <charset val="238"/>
      </rPr>
      <t>:</t>
    </r>
  </si>
  <si>
    <r>
      <t>1.</t>
    </r>
    <r>
      <rPr>
        <sz val="7"/>
        <color theme="1"/>
        <rFont val="Century Gothic"/>
        <family val="2"/>
        <charset val="238"/>
      </rPr>
      <t xml:space="preserve">                   </t>
    </r>
    <r>
      <rPr>
        <sz val="10"/>
        <color theme="1"/>
        <rFont val="Century Gothic"/>
        <family val="2"/>
        <charset val="238"/>
      </rPr>
      <t xml:space="preserve">Nyilatkozom, hogy az egyedi Előfizetői Szerződésben foglaltakat – különösen az abban foglalt hivatkozásokat – megismertem és tudomásul veszem. </t>
    </r>
    <r>
      <rPr>
        <sz val="10"/>
        <color rgb="FF000000"/>
        <rFont val="Century Gothic"/>
        <family val="2"/>
        <charset val="238"/>
      </rPr>
      <t xml:space="preserve"> Az Előfizetői szerződés az egyedi előfizetői szerződésből és az ÁSZF-ből áll. A Szolgáltatással kapcsolatos kérdésekben elsősorban az egyedi előfizetői rendelkezések, azok melléklete, másodsorban az ÁSZF rendelkezései az irányadóak.</t>
    </r>
  </si>
  <si>
    <r>
      <t>2.</t>
    </r>
    <r>
      <rPr>
        <sz val="7"/>
        <color theme="1"/>
        <rFont val="Century Gothic"/>
        <family val="2"/>
        <charset val="238"/>
      </rPr>
      <t xml:space="preserve">                   </t>
    </r>
    <r>
      <rPr>
        <sz val="10"/>
        <color theme="1"/>
        <rFont val="Century Gothic"/>
        <family val="2"/>
        <charset val="238"/>
      </rPr>
      <t xml:space="preserve">Nyilatkozom, hogy a Szolgáltató értesítési kötelezettségének az általam megadott elérhetőségeken az Eht. 144. § (4) bekezdés a) pontjában foglaltaknak megfelelően az elektronikus hírközlési szolgáltatás jellegéhez igazodó módon (különösen: SMS, MMS, telefonhívás) is eleget tehet. </t>
    </r>
  </si>
  <si>
    <t xml:space="preserve">A Kiemelt Üzleti ÁSZF és az ESZSZF a www.one.hu honlapon és a Szolgáltató Ügyfélszolgálati Irodáiban érhető el. </t>
  </si>
  <si>
    <t xml:space="preserve">Előfizető és One között Szolgáltatás nyújtása és igénybe vétele tárgyában létrejött Megállapodás feltételei szerint Előfizető jelen Megrendelő megküldésével megrendeli a fentebb feltüntetett szolgáltatásokat. A Megállapodás a Megrendelő elválaszthatatlan részét képezi.  </t>
  </si>
  <si>
    <t xml:space="preserve">Előfizető és One között Szolgáltatás nyújtása és igénybe vétele tárgyában létrejött Megállapodás feltételei szerint Számlafizető jelen Megrendelő megküldésével megrendeli a fentebb feltüntetett szolgáltatásokat.  A Megállapodás a Megrendelő elválaszthatatlan részét képezi.  </t>
  </si>
  <si>
    <r>
      <t>VI.</t>
    </r>
    <r>
      <rPr>
        <sz val="7"/>
        <color rgb="FF000000"/>
        <rFont val="Century Gothic"/>
        <family val="2"/>
        <charset val="238"/>
      </rPr>
      <t xml:space="preserve">    </t>
    </r>
    <r>
      <rPr>
        <sz val="10"/>
        <color rgb="FF000000"/>
        <rFont val="Century Gothic"/>
        <family val="2"/>
        <charset val="238"/>
      </rPr>
      <t xml:space="preserve">Egyéb számlázási kérdésekben a Megállapodás (beleértve az ÁSZF-et is) az irányadó. </t>
    </r>
  </si>
  <si>
    <r>
      <t>Jelen nyilatkozat aláírói hozzájárulunk a One Magyarország Zrt. (</t>
    </r>
    <r>
      <rPr>
        <sz val="10"/>
        <color theme="1"/>
        <rFont val="Century Gothic"/>
        <family val="2"/>
        <charset val="238"/>
      </rPr>
      <t>székhely: 1112 Budapest, Boldizsár u. 2., a továbbiakban: Szolgáltató),</t>
    </r>
    <r>
      <rPr>
        <sz val="10"/>
        <color rgb="FF000000"/>
        <rFont val="Century Gothic"/>
        <family val="2"/>
        <charset val="238"/>
      </rPr>
      <t xml:space="preserve"> </t>
    </r>
    <r>
      <rPr>
        <sz val="10"/>
        <color theme="1"/>
        <rFont val="Century Gothic"/>
        <family val="2"/>
        <charset val="238"/>
      </rPr>
      <t xml:space="preserve">mint szolgáltató </t>
    </r>
    <r>
      <rPr>
        <sz val="10"/>
        <color rgb="FF000000"/>
        <rFont val="Century Gothic"/>
        <family val="2"/>
        <charset val="238"/>
      </rPr>
      <t>Híváskontroll szolgáltatásaihoz kapcsolódó Számlaszétválasztás igénybevételéhez, mely során a magán és üzleti jellegű felhasználást a Szolgáltató külön számlán tünteti fel.</t>
    </r>
  </si>
  <si>
    <r>
      <t>II.</t>
    </r>
    <r>
      <rPr>
        <sz val="7"/>
        <color rgb="FF000000"/>
        <rFont val="Century Gothic"/>
        <family val="2"/>
        <charset val="238"/>
      </rPr>
      <t xml:space="preserve">      </t>
    </r>
    <r>
      <rPr>
        <sz val="10"/>
        <color rgb="FF000000"/>
        <rFont val="Century Gothic"/>
        <family val="2"/>
        <charset val="238"/>
      </rPr>
      <t xml:space="preserve">Magánszámla-fizető az Előfizető felhatalmazása alapján meghatározott SIM-kártyát munkavállalói vagy egyéb jogviszony alapján használó azon természetes, vagy jogi személy, aki jelen nyilatkozat aláírásával </t>
    </r>
    <r>
      <rPr>
        <sz val="10"/>
        <color theme="1"/>
        <rFont val="Century Gothic"/>
        <family val="2"/>
        <charset val="238"/>
      </rPr>
      <t>hozzájárul a Szolgáltató Híváskontroll/Költségkontroll szolgáltatásához kapcsolódó számlaszétválasztás igénybevételéhez, melynek során a magán és üzleti jellegű felhasználást a Szolgáltató külön számlán tünteti fel</t>
    </r>
    <r>
      <rPr>
        <sz val="10"/>
        <color rgb="FF000000"/>
        <rFont val="Century Gothic"/>
        <family val="2"/>
        <charset val="238"/>
      </rPr>
      <t>.</t>
    </r>
  </si>
  <si>
    <r>
      <t>III.</t>
    </r>
    <r>
      <rPr>
        <sz val="7"/>
        <color rgb="FF000000"/>
        <rFont val="Century Gothic"/>
        <family val="2"/>
        <charset val="238"/>
      </rPr>
      <t xml:space="preserve">     </t>
    </r>
    <r>
      <rPr>
        <sz val="10"/>
        <color rgb="FF000000"/>
        <rFont val="Century Gothic"/>
        <family val="2"/>
        <charset val="238"/>
      </rPr>
      <t>A magán és üzleti felhasználást a Szolgáltató külön számlán tünteti fel. Az üzleti felhasználásról készült számlát az Előfizető nevére és címére, a magán felhasználásról készült számlát pedig a Magánszámla-fizető nevére és címére küldi Szolgáltató a jelen nyilatkozatban feltüntetett címre.</t>
    </r>
  </si>
  <si>
    <r>
      <t>IV.</t>
    </r>
    <r>
      <rPr>
        <sz val="7"/>
        <color rgb="FF000000"/>
        <rFont val="Century Gothic"/>
        <family val="2"/>
        <charset val="238"/>
      </rPr>
      <t xml:space="preserve">    </t>
    </r>
    <r>
      <rPr>
        <sz val="10"/>
        <color rgb="FF000000"/>
        <rFont val="Century Gothic"/>
        <family val="2"/>
        <charset val="238"/>
      </rPr>
      <t>Míg az Előfizető mindkét számlát megtekintheti a Szolgáltató Elektronikus Számlainformációs Szolgáltatásán keresztül, a Kiemelt Üzleti  ÁSZF-ben (a továbbiakban: „ÁSZF”) írtak szerint, addig a Magánszámla-fizető csak a magánhasználatról készült számlát nézheti meg.</t>
    </r>
  </si>
  <si>
    <r>
      <t>V.</t>
    </r>
    <r>
      <rPr>
        <sz val="7"/>
        <color rgb="FF000000"/>
        <rFont val="Century Gothic"/>
        <family val="2"/>
        <charset val="238"/>
      </rPr>
      <t xml:space="preserve">      </t>
    </r>
    <r>
      <rPr>
        <sz val="10"/>
        <color rgb="FF000000"/>
        <rFont val="Century Gothic"/>
        <family val="2"/>
        <charset val="238"/>
      </rPr>
      <t>A Magánszámla-fizető és Előfizető egyetemlegesen felelősek a díjak megfizetéséért, késedelmes, illetve nem teljesítés esetén. A Szolgáltató akár közvetlenül a Magánszámla-fizető, akár közvetlenül az Előfizető, akár együttesen mindkettőjük ellen jogosult fellépni a követelés behajtása érdekében.</t>
    </r>
  </si>
  <si>
    <r>
      <t xml:space="preserve">Jelen Nyilatkozat aláírásával Előfizető hozzájárul ahhoz, hogy az üzleti előfizetésünkhöz tartozó </t>
    </r>
    <r>
      <rPr>
        <b/>
        <sz val="10"/>
        <color rgb="FFE60000"/>
        <rFont val="Century Gothic"/>
        <family val="2"/>
        <charset val="238"/>
      </rPr>
      <t xml:space="preserve"> </t>
    </r>
    <r>
      <rPr>
        <b/>
        <sz val="10"/>
        <color rgb="FF00A4B1"/>
        <rFont val="Century Gothic"/>
        <family val="2"/>
        <charset val="238"/>
      </rPr>
      <t>+36…………………………………………..</t>
    </r>
    <r>
      <rPr>
        <sz val="10"/>
        <color rgb="FF000000"/>
        <rFont val="Century Gothic"/>
        <family val="2"/>
        <charset val="238"/>
      </rPr>
      <t xml:space="preserve"> telefonszámhoz Magánszámla készüljön. </t>
    </r>
  </si>
  <si>
    <t>SZÁMLAFIZETŐI NYILATKOZAT TÉLES SZÁMLAMELLÉKLET (HÍVÁSRÉSZLETEZŐ) IGÉNYLÉSÉRŐL
Önkéntesen és a megfelelő tájékoztatás birtokában:
1. Igényelek tételes számlamellékletet (hívásrészletezőt). 
2. Kérem, hogy a Szolgáltató a tételes számlamellékletben (hívásrészletezőben) az NMHH által „nem azonosítható hívószámként” közzétett hívószámok kivételével a hívott felek hívószámának valamennyi számjegyét tüntesse fel. 
3. Kérem, hogy a Szolgáltató a tételes számlamellékletben (hívásrészletezőben) az NMHH által „nem azonosítható hívószámként” közzétett hívószámok kivételével a hívott felek hívószámának valamennyi számjegyét, és az emelt díjas telefonszámok számhasználóját, valamint az általa nyújtott szolgáltatás megnevezését tüntesse fel. 
Tudomásul veszem, hogy ha az Előfizető vagy a Számlafizető a Szolgáltatótól az Eht. 142. § (2) bekezdése alapján hívásrészletező rendelkezésre bocsátását kéri, illetve, ha az Eht. 142. § (2a) bekezdése alapján a hívásrészletezőben az emelt díjas telefonszámok számhasználójának, valamint az általa nyújtott szolgáltatásnak a megnevezésének, a kiszámlázott szolgáltatások időtartamának vagy adatforgalmának feltüntetését kéri, a hívásrészletezővel együtt az elektronikus hírközlési szolgáltatást igénybe vevő, az Előfizetőn és Számlafizetőn kívüli természetes személy felhasználók személyes adatainak birtokába juthat, és ezeknek a megismerésére az Előfizető és a Számlafizető csak akkor jogosult, ha ahhoz a felhasználók hozzájárultak. A Szolgáltató a hozzájárulás meglétét vagy annak tartalmát nem köteles vizsgálni, a hozzájárulásért kizárólag az Előfizető és a Számlafizető tartozik felelősséggel.</t>
  </si>
  <si>
    <t>Adatkezelésről bővebben: O Kiemelt Üzleti Általános Szerződési Feltételek (ÁSZF) 3. számú melléklete.</t>
  </si>
  <si>
    <t xml:space="preserve">Előfizető és Szolgáltató között Szolgáltatás nyújtása és igénybe vétele tárgyában létrejött Megállapodás feltételei szerint Előfizető jelen Megrendelő megküldésével megrendeli a fentebb feltüntetett szolgáltatásokat.  A Megállapodás a Megrendelő elválaszthatatlan részét képezi.  </t>
  </si>
  <si>
    <t xml:space="preserve">Előfizető és Szolgáltató között Szolgáltatás nyújtása és igénybe vétele tárgyában létrejött Megállapodás feltételei szerint Magánszámla fizető jelen Megrendelő megküldésével megrendeli a fentebb feltüntetett szolgáltatásokat. A Megállapodás a Megrendelő elválaszthatatlan részét képezi.  </t>
  </si>
  <si>
    <r>
      <t>a.</t>
    </r>
    <r>
      <rPr>
        <sz val="7"/>
        <color theme="1"/>
        <rFont val="Century Gothic"/>
        <family val="2"/>
        <charset val="238"/>
      </rPr>
      <t> </t>
    </r>
    <r>
      <rPr>
        <b/>
        <sz val="11"/>
        <color theme="1"/>
        <rFont val="Century Gothic"/>
        <family val="2"/>
        <charset val="238"/>
      </rPr>
      <t>IT technikus részére egy Administrator vagy Device Enrollment Manager hozzáférés a cég ABM tenantjában (kizárólag a regisztráció idejére, utána meg lehet szüntetni)</t>
    </r>
  </si>
  <si>
    <r>
      <t>c.</t>
    </r>
    <r>
      <rPr>
        <b/>
        <sz val="7"/>
        <color theme="1"/>
        <rFont val="Century Gothic"/>
        <family val="2"/>
        <charset val="238"/>
      </rPr>
      <t>   </t>
    </r>
    <r>
      <rPr>
        <b/>
        <sz val="11"/>
        <color theme="1"/>
        <rFont val="Century Gothic"/>
        <family val="2"/>
        <charset val="238"/>
      </rPr>
      <t>Gyári állapotú, konfigurálatlan Apple eszközök rendelkezésre bocsájtása.</t>
    </r>
  </si>
  <si>
    <r>
      <t>d.</t>
    </r>
    <r>
      <rPr>
        <sz val="7"/>
        <rFont val="Century Gothic"/>
        <family val="2"/>
        <charset val="238"/>
      </rPr>
      <t xml:space="preserve"> </t>
    </r>
    <r>
      <rPr>
        <b/>
        <sz val="11"/>
        <rFont val="Century Gothic"/>
        <family val="2"/>
        <charset val="238"/>
      </rPr>
      <t xml:space="preserve">Beüzemelt (6 hónapnál nem régebbi) készülékek esetében </t>
    </r>
    <r>
      <rPr>
        <sz val="11"/>
        <rFont val="Century Gothic"/>
        <family val="2"/>
        <charset val="238"/>
      </rPr>
      <t>a készülékek átadása előtt:</t>
    </r>
  </si>
  <si>
    <r>
      <t xml:space="preserve">                 i. </t>
    </r>
    <r>
      <rPr>
        <sz val="7"/>
        <color theme="1"/>
        <rFont val="Century Gothic"/>
        <family val="2"/>
        <charset val="238"/>
      </rPr>
      <t xml:space="preserve"> </t>
    </r>
    <r>
      <rPr>
        <sz val="11"/>
        <color theme="1"/>
        <rFont val="Century Gothic"/>
        <family val="2"/>
        <charset val="238"/>
      </rPr>
      <t>A felhasználók – ha szükséges –, készítsenek mentést az eszközükről pl. iCloud Backup vagy Time Machine mentéssel.</t>
    </r>
  </si>
  <si>
    <r>
      <t xml:space="preserve">                 ii.</t>
    </r>
    <r>
      <rPr>
        <sz val="7"/>
        <color theme="1"/>
        <rFont val="Century Gothic"/>
        <family val="2"/>
        <charset val="238"/>
      </rPr>
      <t xml:space="preserve">      </t>
    </r>
    <r>
      <rPr>
        <sz val="11"/>
        <color theme="1"/>
        <rFont val="Century Gothic"/>
        <family val="2"/>
        <charset val="238"/>
      </rPr>
      <t>Az eszközön beállított Apple ID-ból jelentkezzenek ki (Settings »Apple ID »Sign Out)</t>
    </r>
  </si>
  <si>
    <r>
      <t xml:space="preserve">                 iii.</t>
    </r>
    <r>
      <rPr>
        <sz val="7"/>
        <color theme="1"/>
        <rFont val="Century Gothic"/>
        <family val="2"/>
        <charset val="238"/>
      </rPr>
      <t>     </t>
    </r>
    <r>
      <rPr>
        <sz val="11"/>
        <color theme="1"/>
        <rFont val="Century Gothic"/>
        <family val="2"/>
        <charset val="238"/>
      </rPr>
      <t xml:space="preserve">Gyári állapot visszaállítása, eszköz tartalmának törlése (Settings »General »Transfer or Reset »Erase All Content and Settings) </t>
    </r>
  </si>
  <si>
    <t>One aláírása</t>
  </si>
  <si>
    <r>
      <t>I.</t>
    </r>
    <r>
      <rPr>
        <sz val="7"/>
        <color rgb="FF000000"/>
        <rFont val="Century Gothic"/>
        <family val="2"/>
        <charset val="238"/>
      </rPr>
      <t xml:space="preserve">        </t>
    </r>
    <r>
      <rPr>
        <sz val="10"/>
        <color rgb="FF000000"/>
        <rFont val="Century Gothic"/>
        <family val="2"/>
        <charset val="238"/>
      </rPr>
      <t>Magánszámla-fizető tudomással bír arról, hogy (</t>
    </r>
    <r>
      <rPr>
        <i/>
        <sz val="10"/>
        <color rgb="FF000000"/>
        <rFont val="Century Gothic"/>
        <family val="2"/>
        <charset val="238"/>
      </rPr>
      <t>név, cím</t>
    </r>
    <r>
      <rPr>
        <sz val="10"/>
        <color rgb="FF000000"/>
        <rFont val="Century Gothic"/>
        <family val="2"/>
        <charset val="238"/>
      </rPr>
      <t>), mint Előfizető és One között</t>
    </r>
    <r>
      <rPr>
        <b/>
        <sz val="10"/>
        <color rgb="FFFF0000"/>
        <rFont val="Century Gothic"/>
        <family val="2"/>
        <charset val="238"/>
      </rPr>
      <t xml:space="preserve"> </t>
    </r>
    <r>
      <rPr>
        <b/>
        <sz val="10"/>
        <color rgb="FF00A4B1"/>
        <rFont val="Century Gothic"/>
        <family val="2"/>
        <charset val="238"/>
      </rPr>
      <t>20..…év.....................hó ....</t>
    </r>
    <r>
      <rPr>
        <b/>
        <sz val="10"/>
        <color rgb="FFFF0000"/>
        <rFont val="Century Gothic"/>
        <family val="2"/>
        <charset val="238"/>
      </rPr>
      <t xml:space="preserve"> </t>
    </r>
    <r>
      <rPr>
        <sz val="10"/>
        <rFont val="Century Gothic"/>
        <family val="2"/>
        <charset val="238"/>
      </rPr>
      <t>na</t>
    </r>
    <r>
      <rPr>
        <sz val="10"/>
        <color rgb="FF000000"/>
        <rFont val="Century Gothic"/>
        <family val="2"/>
        <charset val="238"/>
      </rPr>
      <t>pján Megállapodás jött létre mobil rádiótelefon szolgáltatások igénybevétele és nyújtása tárgyában (a továbbiakban: Megállapodás). Jelen Nyilatkozat szerinti fogalmak a Megállapodás szerinti jelentéssel bírnak, kivéve, ha jelen Nyilatkozat kifejezetten másként rendelkezik. Előfizető kijelenti, hogy tájékoztatta Magánszámla fizetőt a magánszámla-szolgáltatás feltételeiről és a magánhívások díjazásáról. Magánszámla fizető nyilatkozik, hogy ezeket a feltételeket megismerte és magára kötelezőnek ismeri el</t>
    </r>
  </si>
  <si>
    <t>Business EU 10GB</t>
  </si>
  <si>
    <t>Business EU 30GB</t>
  </si>
  <si>
    <t>Business korlátlan?</t>
  </si>
  <si>
    <t>Xiaomi Redmi Pad SE 4+128GB WiFi szürke</t>
  </si>
  <si>
    <t>Motorola Moto G55 256B 5G DS fekete</t>
  </si>
  <si>
    <t>Ipari nagyméretű</t>
  </si>
  <si>
    <t>Honor 200 Smart 256GB 5G DS fekete</t>
  </si>
  <si>
    <t>Honor Magic 7 Lite 512GB 5G DS lila</t>
  </si>
  <si>
    <t>Honor Magic 7 Lite 512GB 5G DS fekete</t>
  </si>
  <si>
    <t>Honor Magic 7 Pro 512GB 5G DS fekete</t>
  </si>
  <si>
    <t>Honor X8c 256GB DS zöld</t>
  </si>
  <si>
    <t>Honor X8c 256GB DS fekete</t>
  </si>
  <si>
    <t>Samsung Galaxy S25 128GB 5G DS ezüst</t>
  </si>
  <si>
    <t>Samsung Galaxy S25 256GB 5G DS ezüst</t>
  </si>
  <si>
    <t>Samsung Galaxy S25 Ultra 256GB 5G DS fekete</t>
  </si>
  <si>
    <t>Samsung Galaxy S25 Ultra 256GB 5G DS kék</t>
  </si>
  <si>
    <t>Samsung Galaxy S25 Ultra 256GB 5G DS szürke</t>
  </si>
  <si>
    <t>Samsung Galaxy S25 Ultra 512GB 5G DS fekete</t>
  </si>
  <si>
    <t>Samsung Galaxy S25+ 256GB 5G DS sötétkék</t>
  </si>
  <si>
    <t>Xiaomi Redmi Note 14 256GB 5G DS lila</t>
  </si>
  <si>
    <t>Xiaomi Redmi Note 14 256GB 5G DS fekete</t>
  </si>
  <si>
    <t>Xiaomi Redmi Note 14 Pro 256GB 5G DS lila</t>
  </si>
  <si>
    <t>Xiaomi Redmi Note 14 Pro 256GB 5G DS fekete</t>
  </si>
  <si>
    <t>Xiaomi Redmi Note 14 Pro+ 512GB 5G DS lila</t>
  </si>
  <si>
    <t>Xiaomi Redmi Note 14 Pro+ 512GB 5G DS fekete</t>
  </si>
  <si>
    <t>Samsung Galaxy S25 128GB 5G DS kék</t>
  </si>
  <si>
    <t>Adatroaming limit nettó</t>
  </si>
  <si>
    <t>iPhone 16e 128GB fehér</t>
  </si>
  <si>
    <t>iPhone 16e 128GB fekete</t>
  </si>
  <si>
    <t>iPhone 16e 512GB fehér</t>
  </si>
  <si>
    <t>iPhone 16e 512GB fekete</t>
  </si>
  <si>
    <t>Samsung Galaxy A26 128GB 5G DS fehér</t>
  </si>
  <si>
    <t>Samsung Galaxy A26 128GB 5G DS fekete</t>
  </si>
  <si>
    <t>Samsung Galaxy A36 128GB 5G DS fehér</t>
  </si>
  <si>
    <t>Samsung Galaxy A36 128GB 5G DS fekete</t>
  </si>
  <si>
    <t>Samsung Galaxy A36 256GB 5G DS fekete</t>
  </si>
  <si>
    <t>Samsung Galaxy A56 128GB 5G DS rózsaszín</t>
  </si>
  <si>
    <t>Samsung Galaxy A56 128GB 5G DS világosszürke</t>
  </si>
  <si>
    <t>Samsung Galaxy A56 128GB 5G DS grafitszürke</t>
  </si>
  <si>
    <t>Samsung Galaxy A56 256GB 5G DS grafitszürke</t>
  </si>
  <si>
    <t>Samsung Galaxy S25 Ultra 1TB 5G DS ezüst</t>
  </si>
  <si>
    <t>Xiaomi 15 256GB 5G DS fekete</t>
  </si>
  <si>
    <t>Xiaomi 15 Ultra 512GB 5G DS ezüst</t>
  </si>
  <si>
    <t>Internet 100 GB opció  (1év)</t>
  </si>
  <si>
    <t>Internet 100 GB opció  (2év)</t>
  </si>
  <si>
    <t>Internet 100 GB opció  (3év)</t>
  </si>
  <si>
    <t>Honor 400 Lite 256GB 5G DS szürke</t>
  </si>
  <si>
    <t>Honor 400 Lite 256GB 5G DS fekete</t>
  </si>
  <si>
    <t>iPad 11 2025 A16 128GB WiFi ezüst</t>
  </si>
  <si>
    <t>Lenovo Tab M11 128GB + pen szürke</t>
  </si>
  <si>
    <t>Lenovo Tab M9 32GB WiFi szürke</t>
  </si>
  <si>
    <t>Samsung Galaxy Tab S10 FE 128GB 5G szürke</t>
  </si>
  <si>
    <t>Honor 400 512GB 5G DS arany</t>
  </si>
  <si>
    <t>Honor 400 512GB 5G DS fekete</t>
  </si>
  <si>
    <t>Honor 400 Pro 512GB 5G DS fekete</t>
  </si>
  <si>
    <t>Honor Pad X8a 128GB szürke</t>
  </si>
  <si>
    <t>Honor Pad X8a 64GB WiFi szürke</t>
  </si>
  <si>
    <t>iPhone 15 128GB fekete</t>
  </si>
  <si>
    <t>Motorola G05 128GB DS zöld</t>
  </si>
  <si>
    <t>Motorola G05 128GB DS piros</t>
  </si>
  <si>
    <t>Motorola G15 Power 256GB DS szürke</t>
  </si>
  <si>
    <t>Motorola G15 Power 256GB DS zöld</t>
  </si>
  <si>
    <t>Samsung Galaxy S25 128GB 5G DS sötétkék</t>
  </si>
  <si>
    <t>Samsung Galaxy S25 128GB 5G DS zöld</t>
  </si>
  <si>
    <t>Samsung Galaxy Tab A9 128GB szürke</t>
  </si>
  <si>
    <t>Xiaomi Redmi Pad Pro WiFi 256GB szürke</t>
  </si>
  <si>
    <t>iPhone 16e 256GB fehér</t>
  </si>
  <si>
    <t>iPhone 16e 256GB fekete</t>
  </si>
  <si>
    <t>TCL 50 Nxtpaper 256GB 5G DS kék</t>
  </si>
  <si>
    <t>TCL Nxtpaper 11 Plus 256GB WiFi szürke</t>
  </si>
  <si>
    <t>Xiaomi Redmi A5 64GB DS kék</t>
  </si>
  <si>
    <t>Xiaomi Redmi A5 64GB DS fekete</t>
  </si>
  <si>
    <t>Xiaomi Redmi Pad 2 128GB WiFi szürke</t>
  </si>
  <si>
    <t>ZTE U20 4G Cat6 Router fehér</t>
  </si>
  <si>
    <t>Motorola Edge 60 Fusion 256GB 5G DS szürke</t>
  </si>
  <si>
    <t>Motorola G56 256GB 5G DS világoskék</t>
  </si>
  <si>
    <t>Motorola G56 256GB 5G DS zöld</t>
  </si>
  <si>
    <t>Motorola G56 256GB 5G DS fekete</t>
  </si>
  <si>
    <t>Motorola G86 256GB 5G DS szürke</t>
  </si>
  <si>
    <t>Motorola G86 256GB 5G DS zöld</t>
  </si>
  <si>
    <t>Motorola Razr 60 256GB 5G DS kék</t>
  </si>
  <si>
    <t>Motorola Razr 60 Ultra 512GB 5G DS fa</t>
  </si>
  <si>
    <t>Panasonic KX-TU250EXB 128GB fekete</t>
  </si>
  <si>
    <t>Samsung Galaxy Z Flip 7 256GB 5G DS kék</t>
  </si>
  <si>
    <t>Samsung Galaxy Z Flip 7 FE 128GB 5G DS fehér</t>
  </si>
  <si>
    <t>Samsung Galaxy Z Fold 7 256GB 5G DS ezüst</t>
  </si>
  <si>
    <t>Samsung Galaxy Z Fold 7 256GB 5G DS kék</t>
  </si>
  <si>
    <t>Samsung Galaxy Z Fold 7 512GB 5G DS kék</t>
  </si>
  <si>
    <t>TCL 4042S 128GB szürke</t>
  </si>
  <si>
    <t>ZTE K20 4G Cat6 Router fehér</t>
  </si>
  <si>
    <t>Business Mobile 5GB</t>
  </si>
  <si>
    <t>Business Mobile 20GB</t>
  </si>
  <si>
    <t>Business Mobile Superior</t>
  </si>
  <si>
    <t>Business Mobile World</t>
  </si>
  <si>
    <t>Samsung Galaxy Watch 8 (40mm eSIM), Ezüst</t>
  </si>
  <si>
    <t>Samsung Galaxy Watch 8 (40mm eSIM), Szürke</t>
  </si>
  <si>
    <t>Samsung Galaxy Watch 8 (44mm eSIM), Ezüst</t>
  </si>
  <si>
    <t>Samsung Galaxy Watch 8 (44mm eSIM), Szürke</t>
  </si>
  <si>
    <t>Samsung Galaxy Watch 8 Classic (46mm eSIM), Fehér</t>
  </si>
  <si>
    <t>Samsung Galaxy Watch 8 Classic (46mm eSIM), Fekete</t>
  </si>
  <si>
    <t>Honor Pad 10 128GB 5G szürke</t>
  </si>
  <si>
    <t>Samsung Galaxy A17 128GB 5G DS szürke</t>
  </si>
  <si>
    <t>Samsung Galaxy A17 128GB 5G DS fekete</t>
  </si>
  <si>
    <t>Samsung Galaxy S25 256GB 5G DS fekete</t>
  </si>
  <si>
    <t>Xiaomi Redmi 15 128GB DS fekete</t>
  </si>
  <si>
    <t>Xiaomi Redmi 15C 128GB DS zöld</t>
  </si>
  <si>
    <t>Xiaomi Redmi 15C 128GB DS fekete</t>
  </si>
  <si>
    <t>Xiaomi Redmi Note 14 4G 128GB DS kék</t>
  </si>
  <si>
    <t>Xiaomi Redmi Note 14 4G 128GB DS fekete</t>
  </si>
  <si>
    <t>Samsung Galaxy Watch Ultra 2025 (47mm eSIM), Szürke</t>
  </si>
  <si>
    <t>Samsung Watch 6 Classic (43mm eSIM), Fekete</t>
  </si>
  <si>
    <t>Samsung Watch 6 Classic (43mm eSIM), Ezüst</t>
  </si>
  <si>
    <t>Samsung Watch 6 Classic (47mm eSIM), Fekete</t>
  </si>
  <si>
    <t>Samsung Watch 6 Classic (47mm eSIM), Ezüst</t>
  </si>
  <si>
    <t>Samsung Galaxy Watch 7 (40mm eSIM), Krém</t>
  </si>
  <si>
    <t>Samsung Galaxy Watch 7 (40mm eSIM), Zöld</t>
  </si>
  <si>
    <t>Samsung Galaxy Watch 7 (44mm eSIM), Zöld</t>
  </si>
  <si>
    <t>Samsung Galaxy Watch 7 (44mm eSIM), Ezüst</t>
  </si>
  <si>
    <t>Samsung Galaxy Watch Ultra (47mm eSIM), Szürke</t>
  </si>
  <si>
    <t>Samsung Galaxy Watch Ultra (47mm eSIM), Ezüst</t>
  </si>
  <si>
    <t>Garmin Fenix 8 (47mm), Szürke</t>
  </si>
  <si>
    <t>Garmin Forerunner 265 (47mm), Fekete</t>
  </si>
  <si>
    <t>Garmin Forerunner 265S (42mm), Fehér</t>
  </si>
  <si>
    <t>Garmin Vívoactive 5 (42mm), Krémarany</t>
  </si>
  <si>
    <t>Huawei Watch 5 (42mm eSIM), Fehér</t>
  </si>
  <si>
    <t>Huawei Watch 5 (46mm eSIM), Fekete</t>
  </si>
  <si>
    <t>Redmi Watch 5, Ezüst</t>
  </si>
  <si>
    <t>Redmi Watch 5, Fekete</t>
  </si>
  <si>
    <t>Xiaomi Smart Band 10, Ezüst</t>
  </si>
  <si>
    <t>Xiaomi Smart Band 10, Fekete</t>
  </si>
  <si>
    <t>Honor Magic V5 512GB 5G DS fekete</t>
  </si>
  <si>
    <t>Honor Pad X9a 128GB szürke</t>
  </si>
  <si>
    <t>Honor X7d 128GB DS ezüst</t>
  </si>
  <si>
    <t>Honor X7d 128GB DS fekete</t>
  </si>
  <si>
    <t>ZTE Nubia Flip 2 256GB 5G DS lila</t>
  </si>
  <si>
    <t>ZTE Nubia Flip 2 256GB 5G DS fekete</t>
  </si>
  <si>
    <t>Samsung Galaxy S25 Edge 256GB 5G DS fekete</t>
  </si>
  <si>
    <t>Samsung Galaxy S25 FE 256GB 5G DS fehér</t>
  </si>
  <si>
    <t>Samsung Galaxy S25 FE 256GB 5G DS fekete</t>
  </si>
  <si>
    <t>Samsung Galaxy S25 Ultra 256GB 5G DS jetfekete</t>
  </si>
  <si>
    <t>Samsung Galaxy Tab S10 Lite 128GB 5G ezüst</t>
  </si>
  <si>
    <t>Samsung Galaxy Tab S11 256GB 5G szürke</t>
  </si>
  <si>
    <t>Samsung Galaxy Tab S11 U 512GB 5G szürke</t>
  </si>
  <si>
    <t>Samsung Galaxy Xcover 7 128GB 5G DS fekete</t>
  </si>
  <si>
    <t>ZTE Blade A56 128GB DS fekete</t>
  </si>
  <si>
    <t>ZTE Blade V70 Vita 256GB DS szürke</t>
  </si>
  <si>
    <t>iPhone 17 256GB fekete</t>
  </si>
  <si>
    <t>iPhone 17 256GB fehér</t>
  </si>
  <si>
    <t>iPhone 17 256GB kék</t>
  </si>
  <si>
    <t>iPhone 17 512GB fekete</t>
  </si>
  <si>
    <t>iPhone 17 512GB fehér</t>
  </si>
  <si>
    <t>iPhone 17 512GB kék</t>
  </si>
  <si>
    <t>iPhone 17 Pro 256GB ezüst</t>
  </si>
  <si>
    <t>iPhone 17 Pro 256GB narancs</t>
  </si>
  <si>
    <t>iPhone 17 Pro 256GB kék</t>
  </si>
  <si>
    <t>iPhone 17 Pro 512GB ezüst</t>
  </si>
  <si>
    <t>iPhone 17 Pro 512GB narancs</t>
  </si>
  <si>
    <t>iPhone 17 Pro 512GB kék</t>
  </si>
  <si>
    <t>iPhone 17 Pro 1TB ezüst</t>
  </si>
  <si>
    <t>iPhone 17 Pro 1TB narancs</t>
  </si>
  <si>
    <t>iPhone 17 Pro 1TB kék</t>
  </si>
  <si>
    <t>iPhone 17 Pro Max 256GB  ezüst</t>
  </si>
  <si>
    <t>iPhone 17 Pro Max 256GB  narancs</t>
  </si>
  <si>
    <t>iPhone 17 Pro Max 256GB  kék</t>
  </si>
  <si>
    <t>iPhone 17 Pro Max 512GB ezüst</t>
  </si>
  <si>
    <t>iPhone 17 Pro Max 512GB narancs</t>
  </si>
  <si>
    <t>iPhone 17 Pro Max 512GB kék</t>
  </si>
  <si>
    <t>iPhone 17 Pro Max 1TB ezüst</t>
  </si>
  <si>
    <t>iPhone 17 Pro Max 1TB narancs</t>
  </si>
  <si>
    <t>iPhone 17 Pro Max 1TB kék</t>
  </si>
  <si>
    <t>iPhone 17 Pro Max 2TB narancs</t>
  </si>
  <si>
    <t>iPhone 17 Pro Max 2TB kék</t>
  </si>
  <si>
    <t>iPhone Air 256GB fekete</t>
  </si>
  <si>
    <t>iPhone Air 256GB fehér</t>
  </si>
  <si>
    <t>iPhone Air 256GB arany</t>
  </si>
  <si>
    <t>iPhone Air 256GB kék</t>
  </si>
  <si>
    <t>iPhone Air 512GB fekete</t>
  </si>
  <si>
    <t>iPhone Air 512GB kék</t>
  </si>
  <si>
    <t>iPhone Air 1TB fekete</t>
  </si>
  <si>
    <t>iPhone Air 1TB fehér</t>
  </si>
  <si>
    <t>iPhone Air 1TB arany</t>
  </si>
  <si>
    <t>Solutions Mini</t>
  </si>
  <si>
    <t>Solutions Midi</t>
  </si>
  <si>
    <t>Solutions Basic</t>
  </si>
  <si>
    <t>Solutions Maxi</t>
  </si>
  <si>
    <t>Solutions Advanced</t>
  </si>
  <si>
    <t>Solutions Extra</t>
  </si>
  <si>
    <t>Solutions Plus</t>
  </si>
  <si>
    <t>Solutions Pro</t>
  </si>
  <si>
    <t>Solutions Prestige</t>
  </si>
  <si>
    <t>Tier 1</t>
  </si>
  <si>
    <t>Tier 2</t>
  </si>
  <si>
    <t>Tier 3</t>
  </si>
  <si>
    <t>Tier 4</t>
  </si>
  <si>
    <t>Tier 5</t>
  </si>
  <si>
    <t>Tier 6</t>
  </si>
  <si>
    <t>Tier 7</t>
  </si>
  <si>
    <t>Honor Magic 7 Lite 256GB 5G DS lila</t>
  </si>
  <si>
    <t>Honor Magic 7 Lite 256GB 5G DS fekete</t>
  </si>
  <si>
    <t>iPhone 17 256GB levendula</t>
  </si>
  <si>
    <t xml:space="preserve">iPhone 17 256GB </t>
  </si>
  <si>
    <t>iPhone 17 512GB levendula</t>
  </si>
  <si>
    <t xml:space="preserve">iPhone 17 512GB </t>
  </si>
  <si>
    <t>Xiaomi 15T 256GB 5G DS arany</t>
  </si>
  <si>
    <t>Xiaomi 15T 256GB 5G DS fekete</t>
  </si>
  <si>
    <t>Xiaomi 15T 512GB 5G DS arany</t>
  </si>
  <si>
    <t>Xiaomi 15T 512GB 5G DS fekete</t>
  </si>
  <si>
    <t>Xiaomi 15T Pro 256GB 5G DS arany</t>
  </si>
  <si>
    <t>Xiaomi 15T Pro 256GB 5G DS fekete</t>
  </si>
  <si>
    <t>Xiaomi 15T Pro 512GB 5G DS arany</t>
  </si>
  <si>
    <t>Xiaomi 15T Pro 512GB 5G DS fekete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</si>
</sst>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Ft&quot;;[Red]\-#,##0\ &quot;Ft&quot;"/>
    <numFmt numFmtId="8" formatCode="#,##0.00\ &quot;Ft&quot;;[Red]\-#,##0.00\ &quot;Ft&quot;"/>
    <numFmt numFmtId="44" formatCode="_-* #,##0.00\ &quot;Ft&quot;_-;\-* #,##0.00\ &quot;Ft&quot;_-;_-* &quot;-&quot;??\ &quot;Ft&quot;_-;_-@_-"/>
    <numFmt numFmtId="164" formatCode="_-* #,##0.00\ _F_t_-;\-* #,##0.00\ _F_t_-;_-* &quot;-&quot;??\ _F_t_-;_-@_-"/>
    <numFmt numFmtId="165" formatCode="0.0"/>
    <numFmt numFmtId="166" formatCode="#,##0\ &quot;Ft&quot;"/>
    <numFmt numFmtId="167" formatCode="\ 0;\-0;;@"/>
    <numFmt numFmtId="168" formatCode="_-* #,##0\ _F_t_-;\-* #,##0\ _F_t_-;_-* &quot;-&quot;??\ _F_t_-;_-@_-"/>
    <numFmt numFmtId="169" formatCode="_-* #,##0\ &quot;Ft&quot;_-;\-* #,##0\ &quot;Ft&quot;_-;_-* &quot;-&quot;??\ &quot;Ft&quot;_-;_-@_-"/>
  </numFmts>
  <fonts count="81">
    <font>
      <sz val="11"/>
      <color theme="1"/>
      <name val="Calibri"/>
      <family val="2"/>
      <charset val="238"/>
      <scheme val="minor"/>
    </font>
    <font>
      <sz val="9"/>
      <color theme="1"/>
      <name val="Vodafone Rg"/>
      <family val="2"/>
      <charset val="238"/>
    </font>
    <font>
      <sz val="10"/>
      <name val="Arial"/>
      <family val="2"/>
    </font>
    <font>
      <sz val="10"/>
      <name val="Arial"/>
      <family val="2"/>
      <charset val="238"/>
    </font>
    <font>
      <sz val="9"/>
      <color indexed="81"/>
      <name val="Vodafone Rg"/>
      <family val="2"/>
      <charset val="238"/>
    </font>
    <font>
      <b/>
      <sz val="9"/>
      <color indexed="81"/>
      <name val="Vodafone Rg"/>
      <family val="2"/>
      <charset val="238"/>
    </font>
    <font>
      <b/>
      <u/>
      <sz val="9"/>
      <color indexed="81"/>
      <name val="Vodafone Rg"/>
      <family val="2"/>
      <charset val="238"/>
    </font>
    <font>
      <sz val="10"/>
      <color indexed="81"/>
      <name val="Vodafone Rg"/>
      <family val="2"/>
    </font>
    <font>
      <b/>
      <sz val="9"/>
      <color indexed="81"/>
      <name val="Vodafone Rg"/>
      <family val="2"/>
    </font>
    <font>
      <sz val="11"/>
      <color theme="1"/>
      <name val="Calibri"/>
      <family val="2"/>
      <charset val="238"/>
      <scheme val="minor"/>
    </font>
    <font>
      <b/>
      <sz val="9"/>
      <color indexed="81"/>
      <name val="Tahoma"/>
      <family val="2"/>
    </font>
    <font>
      <b/>
      <sz val="9"/>
      <color indexed="81"/>
      <name val="Tahoma"/>
      <family val="2"/>
      <charset val="238"/>
    </font>
    <font>
      <u/>
      <sz val="11"/>
      <color theme="10"/>
      <name val="Calibri"/>
      <family val="2"/>
      <charset val="238"/>
      <scheme val="minor"/>
    </font>
    <font>
      <sz val="8"/>
      <color indexed="81"/>
      <name val="Tahoma"/>
      <family val="2"/>
      <charset val="238"/>
    </font>
    <font>
      <b/>
      <sz val="8"/>
      <color indexed="81"/>
      <name val="Tahoma"/>
      <family val="2"/>
      <charset val="238"/>
    </font>
    <font>
      <sz val="10"/>
      <name val="Tahoma"/>
      <family val="2"/>
      <charset val="238"/>
    </font>
    <font>
      <sz val="9"/>
      <color indexed="81"/>
      <name val="Tahoma"/>
      <family val="2"/>
      <charset val="238"/>
    </font>
    <font>
      <b/>
      <sz val="20"/>
      <color rgb="FF00A4B1"/>
      <name val="Century Gothic"/>
      <family val="2"/>
      <charset val="238"/>
    </font>
    <font>
      <sz val="11"/>
      <color theme="1"/>
      <name val="Century Gothic"/>
      <family val="2"/>
      <charset val="238"/>
    </font>
    <font>
      <sz val="14"/>
      <color theme="1"/>
      <name val="Century Gothic"/>
      <family val="2"/>
      <charset val="238"/>
    </font>
    <font>
      <b/>
      <sz val="14"/>
      <color theme="1"/>
      <name val="Century Gothic"/>
      <family val="2"/>
      <charset val="238"/>
    </font>
    <font>
      <b/>
      <sz val="14"/>
      <color rgb="FF00A4B1"/>
      <name val="Century Gothic"/>
      <family val="2"/>
      <charset val="238"/>
    </font>
    <font>
      <b/>
      <sz val="11"/>
      <color theme="1"/>
      <name val="Century Gothic"/>
      <family val="2"/>
      <charset val="238"/>
    </font>
    <font>
      <sz val="11"/>
      <color rgb="FF00A4B1"/>
      <name val="Century Gothic"/>
      <family val="2"/>
      <charset val="238"/>
    </font>
    <font>
      <sz val="15"/>
      <color rgb="FFFF0000"/>
      <name val="Century Gothic"/>
      <family val="2"/>
      <charset val="238"/>
    </font>
    <font>
      <sz val="15"/>
      <color rgb="FF00A4B1"/>
      <name val="Century Gothic"/>
      <family val="2"/>
      <charset val="238"/>
    </font>
    <font>
      <sz val="11"/>
      <color theme="0"/>
      <name val="Century Gothic"/>
      <family val="2"/>
      <charset val="238"/>
    </font>
    <font>
      <b/>
      <sz val="9"/>
      <color rgb="FFFF0000"/>
      <name val="Century Gothic"/>
      <family val="2"/>
      <charset val="238"/>
    </font>
    <font>
      <b/>
      <sz val="11"/>
      <color theme="0"/>
      <name val="Century Gothic"/>
      <family val="2"/>
      <charset val="238"/>
    </font>
    <font>
      <b/>
      <sz val="18"/>
      <color rgb="FFFF0000"/>
      <name val="Century Gothic"/>
      <family val="2"/>
      <charset val="238"/>
    </font>
    <font>
      <i/>
      <sz val="10"/>
      <color theme="1"/>
      <name val="Century Gothic"/>
      <family val="2"/>
      <charset val="238"/>
    </font>
    <font>
      <i/>
      <sz val="11"/>
      <color theme="1"/>
      <name val="Century Gothic"/>
      <family val="2"/>
      <charset val="238"/>
    </font>
    <font>
      <b/>
      <sz val="10"/>
      <color theme="2" tint="-0.749992370372631"/>
      <name val="Century Gothic"/>
      <family val="2"/>
      <charset val="238"/>
    </font>
    <font>
      <b/>
      <sz val="11"/>
      <name val="Century Gothic"/>
      <family val="2"/>
      <charset val="238"/>
    </font>
    <font>
      <b/>
      <sz val="9"/>
      <color theme="0"/>
      <name val="Century Gothic"/>
      <family val="2"/>
      <charset val="238"/>
    </font>
    <font>
      <b/>
      <vertAlign val="superscript"/>
      <sz val="9"/>
      <color theme="0"/>
      <name val="Century Gothic"/>
      <family val="2"/>
      <charset val="238"/>
    </font>
    <font>
      <b/>
      <sz val="9"/>
      <color theme="2" tint="-0.749992370372631"/>
      <name val="Century Gothic"/>
      <family val="2"/>
      <charset val="238"/>
    </font>
    <font>
      <sz val="10"/>
      <color theme="1"/>
      <name val="Century Gothic"/>
      <family val="2"/>
      <charset val="238"/>
    </font>
    <font>
      <sz val="9"/>
      <color theme="1"/>
      <name val="Century Gothic"/>
      <family val="2"/>
      <charset val="238"/>
    </font>
    <font>
      <sz val="10"/>
      <name val="Century Gothic"/>
      <family val="2"/>
      <charset val="238"/>
    </font>
    <font>
      <b/>
      <sz val="10"/>
      <color rgb="FFFF0000"/>
      <name val="Century Gothic"/>
      <family val="2"/>
      <charset val="238"/>
    </font>
    <font>
      <vertAlign val="superscript"/>
      <sz val="10"/>
      <name val="Century Gothic"/>
      <family val="2"/>
      <charset val="238"/>
    </font>
    <font>
      <sz val="9"/>
      <name val="Century Gothic"/>
      <family val="2"/>
      <charset val="238"/>
    </font>
    <font>
      <b/>
      <sz val="10"/>
      <color theme="0"/>
      <name val="Century Gothic"/>
      <family val="2"/>
      <charset val="238"/>
    </font>
    <font>
      <sz val="9"/>
      <color rgb="FFFF0000"/>
      <name val="Century Gothic"/>
      <family val="2"/>
      <charset val="238"/>
    </font>
    <font>
      <sz val="11"/>
      <color rgb="FFFF0000"/>
      <name val="Century Gothic"/>
      <family val="2"/>
      <charset val="238"/>
    </font>
    <font>
      <b/>
      <sz val="12"/>
      <color rgb="FF00A4B1"/>
      <name val="Century Gothic"/>
      <family val="2"/>
      <charset val="238"/>
    </font>
    <font>
      <sz val="10"/>
      <color rgb="FF00A4B1"/>
      <name val="Century Gothic"/>
      <family val="2"/>
      <charset val="238"/>
    </font>
    <font>
      <b/>
      <sz val="9"/>
      <color rgb="FF00A4B1"/>
      <name val="Century Gothic"/>
      <family val="2"/>
      <charset val="238"/>
    </font>
    <font>
      <b/>
      <sz val="11"/>
      <color rgb="FF00A4B1"/>
      <name val="Century Gothic"/>
      <family val="2"/>
      <charset val="238"/>
    </font>
    <font>
      <b/>
      <sz val="10"/>
      <color theme="1"/>
      <name val="Century Gothic"/>
      <family val="2"/>
      <charset val="238"/>
    </font>
    <font>
      <b/>
      <sz val="10"/>
      <name val="Century Gothic"/>
      <family val="2"/>
      <charset val="238"/>
    </font>
    <font>
      <b/>
      <u/>
      <sz val="10"/>
      <color theme="1"/>
      <name val="Century Gothic"/>
      <family val="2"/>
      <charset val="238"/>
    </font>
    <font>
      <b/>
      <sz val="15"/>
      <color rgb="FF00A4B1"/>
      <name val="Century Gothic"/>
      <family val="2"/>
      <charset val="238"/>
    </font>
    <font>
      <sz val="11"/>
      <color rgb="FF000000"/>
      <name val="Century Gothic"/>
      <family val="2"/>
      <charset val="238"/>
    </font>
    <font>
      <sz val="11"/>
      <name val="Century Gothic"/>
      <family val="2"/>
      <charset val="238"/>
    </font>
    <font>
      <b/>
      <sz val="11"/>
      <color rgb="FF000000"/>
      <name val="Century Gothic"/>
      <family val="2"/>
      <charset val="238"/>
    </font>
    <font>
      <b/>
      <i/>
      <sz val="11"/>
      <color rgb="FF000000"/>
      <name val="Century Gothic"/>
      <family val="2"/>
      <charset val="238"/>
    </font>
    <font>
      <b/>
      <sz val="8"/>
      <color rgb="FFFFFFFF"/>
      <name val="Century Gothic"/>
      <family val="2"/>
      <charset val="238"/>
    </font>
    <font>
      <b/>
      <sz val="15"/>
      <color rgb="FFFF0000"/>
      <name val="Century Gothic"/>
      <family val="2"/>
      <charset val="238"/>
    </font>
    <font>
      <b/>
      <sz val="18"/>
      <color theme="0" tint="-4.9989318521683403E-2"/>
      <name val="Century Gothic"/>
      <family val="2"/>
      <charset val="238"/>
    </font>
    <font>
      <u/>
      <sz val="11"/>
      <color theme="10"/>
      <name val="Century Gothic"/>
      <family val="2"/>
      <charset val="238"/>
    </font>
    <font>
      <b/>
      <sz val="15"/>
      <color theme="0"/>
      <name val="Century Gothic"/>
      <family val="2"/>
      <charset val="238"/>
    </font>
    <font>
      <b/>
      <sz val="18"/>
      <color rgb="FF00A4B1"/>
      <name val="Century Gothic"/>
      <family val="2"/>
      <charset val="238"/>
    </font>
    <font>
      <b/>
      <sz val="12"/>
      <color rgb="FFFF0000"/>
      <name val="Century Gothic"/>
      <family val="2"/>
      <charset val="238"/>
    </font>
    <font>
      <b/>
      <vertAlign val="superscript"/>
      <sz val="10"/>
      <color theme="2" tint="-0.749992370372631"/>
      <name val="Century Gothic"/>
      <family val="2"/>
      <charset val="238"/>
    </font>
    <font>
      <b/>
      <sz val="11"/>
      <color rgb="FFFF0000"/>
      <name val="Century Gothic"/>
      <family val="2"/>
      <charset val="238"/>
    </font>
    <font>
      <sz val="7"/>
      <color theme="1"/>
      <name val="Century Gothic"/>
      <family val="2"/>
      <charset val="238"/>
    </font>
    <font>
      <sz val="10"/>
      <color rgb="FF000000"/>
      <name val="Century Gothic"/>
      <family val="2"/>
      <charset val="238"/>
    </font>
    <font>
      <b/>
      <sz val="10"/>
      <color rgb="FF000000"/>
      <name val="Century Gothic"/>
      <family val="2"/>
      <charset val="238"/>
    </font>
    <font>
      <sz val="7"/>
      <color rgb="FF000000"/>
      <name val="Century Gothic"/>
      <family val="2"/>
      <charset val="238"/>
    </font>
    <font>
      <i/>
      <sz val="10"/>
      <color rgb="FF000000"/>
      <name val="Century Gothic"/>
      <family val="2"/>
      <charset val="238"/>
    </font>
    <font>
      <b/>
      <sz val="10"/>
      <color rgb="FFE60000"/>
      <name val="Century Gothic"/>
      <family val="2"/>
      <charset val="238"/>
    </font>
    <font>
      <b/>
      <sz val="10"/>
      <color rgb="FF00A4B1"/>
      <name val="Century Gothic"/>
      <family val="2"/>
      <charset val="238"/>
    </font>
    <font>
      <sz val="12"/>
      <color theme="1"/>
      <name val="Century Gothic"/>
      <family val="2"/>
      <charset val="238"/>
    </font>
    <font>
      <b/>
      <sz val="7"/>
      <color theme="1"/>
      <name val="Century Gothic"/>
      <family val="2"/>
      <charset val="238"/>
    </font>
    <font>
      <sz val="12"/>
      <name val="Century Gothic"/>
      <family val="2"/>
      <charset val="238"/>
    </font>
    <font>
      <sz val="7"/>
      <name val="Century Gothic"/>
      <family val="2"/>
      <charset val="238"/>
    </font>
    <font>
      <sz val="22"/>
      <color theme="0"/>
      <name val="Century Gothic"/>
      <family val="2"/>
      <charset val="238"/>
    </font>
    <font>
      <sz val="9"/>
      <color rgb="FF00A4B1"/>
      <name val="Century Gothic"/>
      <family val="2"/>
      <charset val="238"/>
    </font>
    <font>
      <sz val="8"/>
      <name val="Calibri"/>
      <family val="2"/>
      <charset val="238"/>
      <scheme val="minor"/>
    </font>
  </fonts>
  <fills count="17">
    <fill>
      <patternFill patternType="none"/>
    </fill>
    <fill>
      <patternFill patternType="gray125"/>
    </fill>
    <fill>
      <patternFill patternType="solid">
        <fgColor theme="0"/>
        <bgColor indexed="64"/>
      </patternFill>
    </fill>
    <fill>
      <patternFill patternType="solid">
        <fgColor theme="0"/>
        <bgColor auto="1"/>
      </patternFill>
    </fill>
    <fill>
      <patternFill patternType="solid">
        <fgColor theme="1" tint="0.34998626667073579"/>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theme="1"/>
        <bgColor indexed="64"/>
      </patternFill>
    </fill>
    <fill>
      <patternFill patternType="solid">
        <fgColor rgb="FF808080"/>
        <bgColor indexed="64"/>
      </patternFill>
    </fill>
    <fill>
      <patternFill patternType="solid">
        <fgColor theme="2" tint="-9.9978637043366805E-2"/>
        <bgColor indexed="64"/>
      </patternFill>
    </fill>
    <fill>
      <patternFill patternType="solid">
        <fgColor rgb="FF00A4B1"/>
        <bgColor indexed="64"/>
      </patternFill>
    </fill>
    <fill>
      <patternFill patternType="solid">
        <fgColor rgb="FFFF0000"/>
        <bgColor indexed="64"/>
      </patternFill>
    </fill>
  </fills>
  <borders count="152">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medium">
        <color indexed="64"/>
      </left>
      <right/>
      <top style="thin">
        <color indexed="64"/>
      </top>
      <bottom style="medium">
        <color indexed="64"/>
      </bottom>
      <diagonal/>
    </border>
    <border>
      <left/>
      <right/>
      <top style="thin">
        <color theme="0"/>
      </top>
      <bottom style="thin">
        <color theme="0"/>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theme="0"/>
      </top>
      <bottom/>
      <diagonal/>
    </border>
    <border>
      <left/>
      <right style="thin">
        <color indexed="64"/>
      </right>
      <top style="thin">
        <color theme="0"/>
      </top>
      <bottom/>
      <diagonal/>
    </border>
    <border>
      <left/>
      <right style="thin">
        <color theme="0"/>
      </right>
      <top style="medium">
        <color indexed="64"/>
      </top>
      <bottom/>
      <diagonal/>
    </border>
    <border>
      <left style="thin">
        <color theme="0"/>
      </left>
      <right style="thin">
        <color theme="0"/>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theme="1" tint="0.499984740745262"/>
      </left>
      <right style="thin">
        <color theme="1"/>
      </right>
      <top style="medium">
        <color indexed="64"/>
      </top>
      <bottom style="medium">
        <color indexed="64"/>
      </bottom>
      <diagonal/>
    </border>
    <border>
      <left style="thin">
        <color indexed="64"/>
      </left>
      <right style="medium">
        <color indexed="64"/>
      </right>
      <top style="thin">
        <color indexed="64"/>
      </top>
      <bottom/>
      <diagonal/>
    </border>
    <border>
      <left style="thin">
        <color theme="0"/>
      </left>
      <right/>
      <top style="thin">
        <color theme="0"/>
      </top>
      <bottom/>
      <diagonal/>
    </border>
    <border>
      <left/>
      <right/>
      <top/>
      <bottom style="thin">
        <color theme="0"/>
      </bottom>
      <diagonal/>
    </border>
    <border>
      <left/>
      <right/>
      <top style="thin">
        <color theme="0"/>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medium">
        <color indexed="64"/>
      </left>
      <right/>
      <top/>
      <bottom style="thin">
        <color theme="0"/>
      </bottom>
      <diagonal/>
    </border>
    <border>
      <left/>
      <right style="medium">
        <color indexed="64"/>
      </right>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style="thin">
        <color theme="0"/>
      </top>
      <bottom style="thin">
        <color indexed="64"/>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medium">
        <color indexed="64"/>
      </top>
      <bottom style="thin">
        <color theme="0"/>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medium">
        <color indexed="64"/>
      </bottom>
      <diagonal/>
    </border>
    <border>
      <left style="thin">
        <color theme="0"/>
      </left>
      <right style="thin">
        <color theme="0"/>
      </right>
      <top style="thin">
        <color theme="0"/>
      </top>
      <bottom style="medium">
        <color indexed="64"/>
      </bottom>
      <diagonal/>
    </border>
    <border>
      <left style="medium">
        <color indexed="64"/>
      </left>
      <right/>
      <top style="thin">
        <color theme="0"/>
      </top>
      <bottom/>
      <diagonal/>
    </border>
    <border>
      <left style="medium">
        <color indexed="64"/>
      </left>
      <right/>
      <top style="thin">
        <color theme="0"/>
      </top>
      <bottom style="thin">
        <color theme="0"/>
      </bottom>
      <diagonal/>
    </border>
    <border>
      <left/>
      <right/>
      <top style="medium">
        <color indexed="64"/>
      </top>
      <bottom style="thin">
        <color theme="0"/>
      </bottom>
      <diagonal/>
    </border>
    <border>
      <left style="thin">
        <color theme="0"/>
      </left>
      <right/>
      <top style="medium">
        <color indexed="64"/>
      </top>
      <bottom style="thin">
        <color theme="0"/>
      </bottom>
      <diagonal/>
    </border>
    <border>
      <left/>
      <right style="thin">
        <color indexed="64"/>
      </right>
      <top/>
      <bottom style="thin">
        <color theme="0"/>
      </bottom>
      <diagonal/>
    </border>
    <border>
      <left style="thin">
        <color theme="1" tint="0.499984740745262"/>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medium">
        <color auto="1"/>
      </top>
      <bottom style="hair">
        <color auto="1"/>
      </bottom>
      <diagonal/>
    </border>
    <border>
      <left/>
      <right style="hair">
        <color auto="1"/>
      </right>
      <top style="hair">
        <color auto="1"/>
      </top>
      <bottom style="medium">
        <color auto="1"/>
      </bottom>
      <diagonal/>
    </border>
    <border>
      <left/>
      <right/>
      <top/>
      <bottom style="dashed">
        <color auto="1"/>
      </bottom>
      <diagonal/>
    </border>
    <border>
      <left style="dashed">
        <color auto="1"/>
      </left>
      <right style="dashed">
        <color auto="1"/>
      </right>
      <top style="dashed">
        <color auto="1"/>
      </top>
      <bottom style="medium">
        <color auto="1"/>
      </bottom>
      <diagonal/>
    </border>
    <border>
      <left style="dashed">
        <color auto="1"/>
      </left>
      <right/>
      <top style="dashed">
        <color auto="1"/>
      </top>
      <bottom style="medium">
        <color auto="1"/>
      </bottom>
      <diagonal/>
    </border>
    <border>
      <left style="medium">
        <color auto="1"/>
      </left>
      <right/>
      <top/>
      <bottom style="dashed">
        <color auto="1"/>
      </bottom>
      <diagonal/>
    </border>
    <border>
      <left style="medium">
        <color auto="1"/>
      </left>
      <right style="dashed">
        <color auto="1"/>
      </right>
      <top style="dashed">
        <color auto="1"/>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medium">
        <color auto="1"/>
      </bottom>
      <diagonal/>
    </border>
    <border>
      <left/>
      <right style="medium">
        <color auto="1"/>
      </right>
      <top/>
      <bottom style="dashed">
        <color auto="1"/>
      </bottom>
      <diagonal/>
    </border>
    <border>
      <left style="dashed">
        <color auto="1"/>
      </left>
      <right style="medium">
        <color auto="1"/>
      </right>
      <top style="dashed">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theme="0"/>
      </left>
      <right style="thin">
        <color theme="0"/>
      </right>
      <top style="medium">
        <color indexed="64"/>
      </top>
      <bottom style="thin">
        <color indexed="64"/>
      </bottom>
      <diagonal/>
    </border>
    <border>
      <left style="medium">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theme="0"/>
      </right>
      <top style="thin">
        <color auto="1"/>
      </top>
      <bottom style="medium">
        <color auto="1"/>
      </bottom>
      <diagonal/>
    </border>
    <border>
      <left style="thin">
        <color theme="0"/>
      </left>
      <right style="thin">
        <color theme="0"/>
      </right>
      <top style="thin">
        <color auto="1"/>
      </top>
      <bottom style="medium">
        <color auto="1"/>
      </bottom>
      <diagonal/>
    </border>
    <border>
      <left style="thin">
        <color theme="0"/>
      </left>
      <right style="medium">
        <color auto="1"/>
      </right>
      <top style="thin">
        <color auto="1"/>
      </top>
      <bottom style="medium">
        <color auto="1"/>
      </bottom>
      <diagonal/>
    </border>
    <border>
      <left style="thin">
        <color indexed="64"/>
      </left>
      <right/>
      <top style="thin">
        <color indexed="64"/>
      </top>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rgb="FFFFFFFF"/>
      </right>
      <top style="medium">
        <color rgb="FFFFFFFF"/>
      </top>
      <bottom style="medium">
        <color rgb="FFFFFFFF"/>
      </bottom>
      <diagonal/>
    </border>
    <border>
      <left/>
      <right/>
      <top style="medium">
        <color rgb="FFFFFFFF"/>
      </top>
      <bottom style="medium">
        <color rgb="FFFFFFFF"/>
      </bottom>
      <diagonal/>
    </border>
    <border>
      <left/>
      <right/>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style="medium">
        <color rgb="FFFFFFFF"/>
      </left>
      <right/>
      <top style="medium">
        <color rgb="FFFFFFFF"/>
      </top>
      <bottom style="medium">
        <color rgb="FFFFFFFF"/>
      </bottom>
      <diagonal/>
    </border>
    <border>
      <left/>
      <right/>
      <top style="medium">
        <color rgb="FFFFFFFF"/>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style="thin">
        <color theme="0"/>
      </bottom>
      <diagonal/>
    </border>
    <border>
      <left style="thin">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s>
  <cellStyleXfs count="8">
    <xf numFmtId="0" fontId="0" fillId="0" borderId="0"/>
    <xf numFmtId="0" fontId="2" fillId="0" borderId="0"/>
    <xf numFmtId="0" fontId="3" fillId="0" borderId="0"/>
    <xf numFmtId="164" fontId="9" fillId="0" borderId="0" applyFont="0" applyFill="0" applyBorder="0" applyAlignment="0" applyProtection="0"/>
    <xf numFmtId="44" fontId="9" fillId="0" borderId="0" applyFont="0" applyFill="0" applyBorder="0" applyAlignment="0" applyProtection="0"/>
    <xf numFmtId="0" fontId="12" fillId="0" borderId="0" applyNumberFormat="0" applyFill="0" applyBorder="0" applyAlignment="0" applyProtection="0"/>
    <xf numFmtId="0" fontId="15" fillId="0" borderId="0"/>
    <xf numFmtId="0" fontId="2" fillId="0" borderId="0"/>
  </cellStyleXfs>
  <cellXfs count="788">
    <xf numFmtId="0" fontId="0" fillId="0" borderId="0" xfId="0"/>
    <xf numFmtId="0" fontId="1" fillId="0" borderId="0" xfId="0" applyFont="1"/>
    <xf numFmtId="0" fontId="18" fillId="0" borderId="0" xfId="0" applyFont="1"/>
    <xf numFmtId="0" fontId="18" fillId="0" borderId="0" xfId="0" quotePrefix="1" applyFont="1"/>
    <xf numFmtId="0" fontId="23" fillId="0" borderId="0" xfId="0" applyFont="1"/>
    <xf numFmtId="0" fontId="25" fillId="2" borderId="16" xfId="0" applyFont="1" applyFill="1" applyBorder="1" applyAlignment="1">
      <alignment horizontal="center"/>
    </xf>
    <xf numFmtId="14" fontId="25" fillId="2" borderId="16" xfId="0" applyNumberFormat="1" applyFont="1" applyFill="1" applyBorder="1" applyAlignment="1">
      <alignment horizontal="center"/>
    </xf>
    <xf numFmtId="0" fontId="24" fillId="2" borderId="16" xfId="0" applyFont="1" applyFill="1" applyBorder="1"/>
    <xf numFmtId="0" fontId="24" fillId="2" borderId="0" xfId="0" applyFont="1" applyFill="1"/>
    <xf numFmtId="22" fontId="26" fillId="0" borderId="0" xfId="0" applyNumberFormat="1" applyFont="1"/>
    <xf numFmtId="0" fontId="27" fillId="2" borderId="40" xfId="0" applyFont="1" applyFill="1" applyBorder="1" applyAlignment="1">
      <alignment vertical="center"/>
    </xf>
    <xf numFmtId="0" fontId="27" fillId="2" borderId="18" xfId="0" applyFont="1" applyFill="1" applyBorder="1" applyAlignment="1">
      <alignment vertical="center"/>
    </xf>
    <xf numFmtId="0" fontId="31" fillId="0" borderId="0" xfId="0" applyFont="1"/>
    <xf numFmtId="0" fontId="30" fillId="2" borderId="1" xfId="0" applyFont="1" applyFill="1" applyBorder="1" applyAlignment="1">
      <alignment horizontal="left"/>
    </xf>
    <xf numFmtId="0" fontId="30" fillId="2" borderId="0" xfId="0" applyFont="1" applyFill="1" applyAlignment="1">
      <alignment horizontal="left"/>
    </xf>
    <xf numFmtId="0" fontId="32" fillId="2" borderId="22" xfId="0" applyFont="1" applyFill="1" applyBorder="1" applyAlignment="1">
      <alignment horizontal="left"/>
    </xf>
    <xf numFmtId="0" fontId="32" fillId="2" borderId="33" xfId="0" applyFont="1" applyFill="1" applyBorder="1" applyAlignment="1">
      <alignment horizontal="left"/>
    </xf>
    <xf numFmtId="167" fontId="18" fillId="2" borderId="105" xfId="0" applyNumberFormat="1" applyFont="1" applyFill="1" applyBorder="1" applyAlignment="1" applyProtection="1">
      <alignment horizontal="center"/>
      <protection locked="0"/>
    </xf>
    <xf numFmtId="167" fontId="18" fillId="2" borderId="104" xfId="0" applyNumberFormat="1" applyFont="1" applyFill="1" applyBorder="1" applyAlignment="1" applyProtection="1">
      <alignment horizontal="center"/>
      <protection locked="0"/>
    </xf>
    <xf numFmtId="167" fontId="18" fillId="2" borderId="122" xfId="0" applyNumberFormat="1" applyFont="1" applyFill="1" applyBorder="1" applyAlignment="1" applyProtection="1">
      <alignment horizontal="center"/>
      <protection locked="0"/>
    </xf>
    <xf numFmtId="0" fontId="29" fillId="2" borderId="0" xfId="0" applyFont="1" applyFill="1" applyAlignment="1">
      <alignment horizontal="center" vertical="center" wrapText="1"/>
    </xf>
    <xf numFmtId="0" fontId="29" fillId="2" borderId="4" xfId="0" applyFont="1" applyFill="1" applyBorder="1" applyAlignment="1">
      <alignment horizontal="center" vertical="center" wrapText="1"/>
    </xf>
    <xf numFmtId="0" fontId="32" fillId="2" borderId="20" xfId="0" applyFont="1" applyFill="1" applyBorder="1" applyAlignment="1">
      <alignment horizontal="left"/>
    </xf>
    <xf numFmtId="0" fontId="32" fillId="2" borderId="34" xfId="0" applyFont="1" applyFill="1" applyBorder="1" applyAlignment="1">
      <alignment horizontal="left"/>
    </xf>
    <xf numFmtId="167" fontId="18" fillId="2" borderId="121" xfId="0" applyNumberFormat="1" applyFont="1" applyFill="1" applyBorder="1" applyAlignment="1" applyProtection="1">
      <alignment horizontal="left"/>
      <protection locked="0"/>
    </xf>
    <xf numFmtId="167" fontId="18" fillId="2" borderId="9" xfId="0" applyNumberFormat="1" applyFont="1" applyFill="1" applyBorder="1" applyAlignment="1" applyProtection="1">
      <alignment horizontal="left"/>
      <protection locked="0"/>
    </xf>
    <xf numFmtId="167" fontId="18" fillId="2" borderId="49" xfId="0" applyNumberFormat="1" applyFont="1" applyFill="1" applyBorder="1" applyAlignment="1" applyProtection="1">
      <alignment horizontal="left"/>
      <protection locked="0"/>
    </xf>
    <xf numFmtId="167" fontId="18" fillId="2" borderId="10" xfId="0" applyNumberFormat="1" applyFont="1" applyFill="1" applyBorder="1" applyAlignment="1" applyProtection="1">
      <alignment horizontal="left"/>
      <protection locked="0"/>
    </xf>
    <xf numFmtId="167" fontId="18" fillId="2" borderId="7" xfId="0" applyNumberFormat="1" applyFont="1" applyFill="1" applyBorder="1" applyAlignment="1" applyProtection="1">
      <alignment horizontal="left"/>
      <protection locked="0"/>
    </xf>
    <xf numFmtId="167" fontId="18" fillId="2" borderId="11" xfId="0" applyNumberFormat="1" applyFont="1" applyFill="1" applyBorder="1" applyAlignment="1" applyProtection="1">
      <alignment horizontal="left"/>
      <protection locked="0"/>
    </xf>
    <xf numFmtId="0" fontId="28" fillId="0" borderId="0" xfId="0" applyFont="1" applyAlignment="1">
      <alignment wrapText="1"/>
    </xf>
    <xf numFmtId="0" fontId="28" fillId="0" borderId="4" xfId="0" applyFont="1" applyBorder="1" applyAlignment="1">
      <alignment wrapText="1"/>
    </xf>
    <xf numFmtId="168" fontId="18" fillId="0" borderId="0" xfId="0" applyNumberFormat="1" applyFont="1"/>
    <xf numFmtId="0" fontId="33" fillId="0" borderId="121" xfId="0" applyFont="1" applyBorder="1"/>
    <xf numFmtId="0" fontId="28" fillId="0" borderId="49" xfId="0" applyFont="1" applyBorder="1" applyAlignment="1">
      <alignment wrapText="1"/>
    </xf>
    <xf numFmtId="0" fontId="18" fillId="0" borderId="1" xfId="0" applyFont="1" applyBorder="1"/>
    <xf numFmtId="167" fontId="18" fillId="2" borderId="22" xfId="0" applyNumberFormat="1" applyFont="1" applyFill="1" applyBorder="1" applyAlignment="1" applyProtection="1">
      <alignment horizontal="left"/>
      <protection locked="0"/>
    </xf>
    <xf numFmtId="167" fontId="18" fillId="2" borderId="32" xfId="0" applyNumberFormat="1" applyFont="1" applyFill="1" applyBorder="1" applyAlignment="1" applyProtection="1">
      <alignment horizontal="left"/>
      <protection locked="0"/>
    </xf>
    <xf numFmtId="0" fontId="32" fillId="2" borderId="10" xfId="0" applyFont="1" applyFill="1" applyBorder="1"/>
    <xf numFmtId="0" fontId="28" fillId="2" borderId="11" xfId="0" applyFont="1" applyFill="1" applyBorder="1" applyAlignment="1">
      <alignment vertical="center" wrapText="1"/>
    </xf>
    <xf numFmtId="0" fontId="28" fillId="2" borderId="0" xfId="0" applyFont="1" applyFill="1" applyAlignment="1">
      <alignment vertical="center" wrapText="1"/>
    </xf>
    <xf numFmtId="0" fontId="28" fillId="2" borderId="4" xfId="0" applyFont="1" applyFill="1" applyBorder="1" applyAlignment="1">
      <alignment vertical="center" wrapText="1"/>
    </xf>
    <xf numFmtId="167" fontId="18" fillId="2" borderId="20" xfId="0" applyNumberFormat="1" applyFont="1" applyFill="1" applyBorder="1" applyAlignment="1" applyProtection="1">
      <alignment horizontal="left"/>
      <protection locked="0"/>
    </xf>
    <xf numFmtId="167" fontId="18" fillId="2" borderId="34" xfId="0" applyNumberFormat="1" applyFont="1" applyFill="1" applyBorder="1" applyAlignment="1" applyProtection="1">
      <alignment horizontal="left"/>
      <protection locked="0"/>
    </xf>
    <xf numFmtId="167" fontId="18" fillId="2" borderId="30" xfId="0" applyNumberFormat="1" applyFont="1" applyFill="1" applyBorder="1" applyAlignment="1" applyProtection="1">
      <alignment horizontal="left"/>
      <protection locked="0"/>
    </xf>
    <xf numFmtId="167" fontId="18" fillId="2" borderId="36" xfId="0" applyNumberFormat="1" applyFont="1" applyFill="1" applyBorder="1" applyAlignment="1" applyProtection="1">
      <alignment horizontal="left"/>
      <protection locked="0"/>
    </xf>
    <xf numFmtId="0" fontId="32" fillId="2" borderId="12" xfId="0" applyFont="1" applyFill="1" applyBorder="1"/>
    <xf numFmtId="167" fontId="26" fillId="2" borderId="46" xfId="0" applyNumberFormat="1" applyFont="1" applyFill="1" applyBorder="1" applyProtection="1">
      <protection locked="0"/>
    </xf>
    <xf numFmtId="167" fontId="26" fillId="2" borderId="8" xfId="0" applyNumberFormat="1" applyFont="1" applyFill="1" applyBorder="1" applyProtection="1">
      <protection locked="0"/>
    </xf>
    <xf numFmtId="167" fontId="26" fillId="2" borderId="5" xfId="0" applyNumberFormat="1" applyFont="1" applyFill="1" applyBorder="1" applyProtection="1">
      <protection locked="0"/>
    </xf>
    <xf numFmtId="0" fontId="36" fillId="2" borderId="15" xfId="0" applyFont="1" applyFill="1" applyBorder="1" applyAlignment="1">
      <alignment horizontal="center" vertical="center" wrapText="1"/>
    </xf>
    <xf numFmtId="0" fontId="36" fillId="2" borderId="50"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36" fillId="2" borderId="76" xfId="0" applyFont="1" applyFill="1" applyBorder="1" applyAlignment="1">
      <alignment horizontal="center" vertical="center" wrapText="1"/>
    </xf>
    <xf numFmtId="0" fontId="18" fillId="2" borderId="10"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center" wrapText="1"/>
      <protection locked="0"/>
    </xf>
    <xf numFmtId="0" fontId="18" fillId="2" borderId="59" xfId="0" applyFont="1" applyFill="1" applyBorder="1" applyAlignment="1" applyProtection="1">
      <alignment horizontal="left" vertical="center" wrapText="1"/>
      <protection locked="0"/>
    </xf>
    <xf numFmtId="3" fontId="18" fillId="2" borderId="60" xfId="0" applyNumberFormat="1" applyFont="1" applyFill="1" applyBorder="1" applyAlignment="1" applyProtection="1">
      <alignment horizontal="center" vertical="center" wrapText="1"/>
      <protection locked="0"/>
    </xf>
    <xf numFmtId="49" fontId="18" fillId="2" borderId="59" xfId="0" applyNumberFormat="1" applyFont="1" applyFill="1" applyBorder="1" applyAlignment="1" applyProtection="1">
      <alignment horizontal="left" vertical="center"/>
      <protection locked="0"/>
    </xf>
    <xf numFmtId="166" fontId="18" fillId="0" borderId="59" xfId="0" applyNumberFormat="1" applyFont="1" applyBorder="1" applyAlignment="1">
      <alignment horizontal="left" vertical="center" wrapText="1"/>
    </xf>
    <xf numFmtId="0" fontId="18" fillId="0" borderId="7" xfId="0" applyFont="1" applyBorder="1" applyAlignment="1">
      <alignment horizontal="left" vertical="center" wrapText="1"/>
    </xf>
    <xf numFmtId="0" fontId="18" fillId="2" borderId="11" xfId="0" applyFont="1" applyFill="1" applyBorder="1" applyAlignment="1" applyProtection="1">
      <alignment horizontal="left" vertical="center" wrapText="1"/>
      <protection locked="0"/>
    </xf>
    <xf numFmtId="166" fontId="34" fillId="5" borderId="6" xfId="0" applyNumberFormat="1" applyFont="1" applyFill="1" applyBorder="1" applyAlignment="1" applyProtection="1">
      <alignment horizontal="center" vertical="center"/>
      <protection locked="0"/>
    </xf>
    <xf numFmtId="166" fontId="34" fillId="5" borderId="18" xfId="0" applyNumberFormat="1" applyFont="1" applyFill="1" applyBorder="1" applyAlignment="1" applyProtection="1">
      <alignment horizontal="center" vertical="center"/>
      <protection locked="0"/>
    </xf>
    <xf numFmtId="166" fontId="34" fillId="5" borderId="14" xfId="0" applyNumberFormat="1" applyFont="1" applyFill="1" applyBorder="1" applyAlignment="1" applyProtection="1">
      <alignment horizontal="center" vertical="center"/>
      <protection locked="0"/>
    </xf>
    <xf numFmtId="0" fontId="34" fillId="5" borderId="14" xfId="0" applyFont="1" applyFill="1" applyBorder="1" applyAlignment="1" applyProtection="1">
      <alignment horizontal="center" vertical="center"/>
      <protection locked="0"/>
    </xf>
    <xf numFmtId="166" fontId="34" fillId="5" borderId="34" xfId="0" applyNumberFormat="1" applyFont="1" applyFill="1" applyBorder="1" applyAlignment="1" applyProtection="1">
      <alignment horizontal="center" vertical="center"/>
      <protection locked="0"/>
    </xf>
    <xf numFmtId="168" fontId="34" fillId="5" borderId="34" xfId="3" applyNumberFormat="1" applyFont="1" applyFill="1" applyBorder="1" applyAlignment="1" applyProtection="1">
      <alignment horizontal="center" vertical="center"/>
      <protection locked="0"/>
    </xf>
    <xf numFmtId="0" fontId="38" fillId="0" borderId="0" xfId="0" applyFont="1" applyProtection="1">
      <protection locked="0"/>
    </xf>
    <xf numFmtId="166" fontId="37" fillId="0" borderId="7" xfId="0" applyNumberFormat="1" applyFont="1" applyBorder="1" applyAlignment="1">
      <alignment horizontal="left" vertical="center" wrapText="1"/>
    </xf>
    <xf numFmtId="166" fontId="18" fillId="0" borderId="7" xfId="0" applyNumberFormat="1" applyFont="1" applyBorder="1" applyAlignment="1">
      <alignment horizontal="left" vertical="center" wrapText="1"/>
    </xf>
    <xf numFmtId="3" fontId="18" fillId="2" borderId="60" xfId="0" applyNumberFormat="1" applyFont="1" applyFill="1" applyBorder="1" applyAlignment="1">
      <alignment horizontal="center" vertical="center" wrapText="1"/>
    </xf>
    <xf numFmtId="166" fontId="34" fillId="5" borderId="20" xfId="0" applyNumberFormat="1" applyFont="1" applyFill="1" applyBorder="1" applyAlignment="1" applyProtection="1">
      <alignment horizontal="center" vertical="center"/>
      <protection locked="0"/>
    </xf>
    <xf numFmtId="0" fontId="34" fillId="5" borderId="34" xfId="0" applyFont="1" applyFill="1" applyBorder="1" applyAlignment="1" applyProtection="1">
      <alignment horizontal="center" vertical="center"/>
      <protection locked="0"/>
    </xf>
    <xf numFmtId="166" fontId="34" fillId="5" borderId="20" xfId="0" applyNumberFormat="1" applyFont="1" applyFill="1" applyBorder="1" applyAlignment="1">
      <alignment horizontal="center" vertical="center"/>
    </xf>
    <xf numFmtId="166" fontId="34" fillId="5" borderId="18" xfId="0" applyNumberFormat="1" applyFont="1" applyFill="1" applyBorder="1" applyAlignment="1">
      <alignment horizontal="center" vertical="center"/>
    </xf>
    <xf numFmtId="166" fontId="34" fillId="5" borderId="34" xfId="0" applyNumberFormat="1" applyFont="1" applyFill="1" applyBorder="1" applyAlignment="1">
      <alignment horizontal="center" vertical="center"/>
    </xf>
    <xf numFmtId="0" fontId="34" fillId="5" borderId="34" xfId="0" applyFont="1" applyFill="1" applyBorder="1" applyAlignment="1">
      <alignment horizontal="center" vertical="center"/>
    </xf>
    <xf numFmtId="168" fontId="34" fillId="5" borderId="34" xfId="3" applyNumberFormat="1" applyFont="1" applyFill="1" applyBorder="1" applyAlignment="1" applyProtection="1">
      <alignment horizontal="center" vertical="center"/>
    </xf>
    <xf numFmtId="0" fontId="18" fillId="6" borderId="10"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center" wrapText="1"/>
      <protection locked="0"/>
    </xf>
    <xf numFmtId="166" fontId="18" fillId="6" borderId="77" xfId="0" applyNumberFormat="1" applyFont="1" applyFill="1" applyBorder="1" applyAlignment="1" applyProtection="1">
      <alignment horizontal="left" vertical="center" wrapText="1"/>
      <protection locked="0"/>
    </xf>
    <xf numFmtId="3" fontId="18" fillId="6" borderId="7" xfId="0" applyNumberFormat="1" applyFont="1" applyFill="1" applyBorder="1" applyAlignment="1" applyProtection="1">
      <alignment horizontal="center" vertical="center" wrapText="1"/>
      <protection locked="0"/>
    </xf>
    <xf numFmtId="166" fontId="18" fillId="6" borderId="7" xfId="0" applyNumberFormat="1" applyFont="1" applyFill="1" applyBorder="1" applyAlignment="1" applyProtection="1">
      <alignment horizontal="left" vertical="center" wrapText="1"/>
      <protection locked="0"/>
    </xf>
    <xf numFmtId="0" fontId="18" fillId="6" borderId="77" xfId="0" applyFont="1" applyFill="1" applyBorder="1" applyAlignment="1" applyProtection="1">
      <alignment horizontal="left" vertical="center" wrapText="1"/>
      <protection locked="0"/>
    </xf>
    <xf numFmtId="0" fontId="18" fillId="6" borderId="59" xfId="0" applyFont="1" applyFill="1" applyBorder="1" applyAlignment="1" applyProtection="1">
      <alignment horizontal="left" vertical="center" wrapText="1"/>
      <protection locked="0"/>
    </xf>
    <xf numFmtId="0" fontId="18" fillId="6" borderId="11" xfId="0" applyFont="1" applyFill="1" applyBorder="1" applyAlignment="1" applyProtection="1">
      <alignment horizontal="left" vertical="center" wrapText="1"/>
      <protection locked="0"/>
    </xf>
    <xf numFmtId="0" fontId="27" fillId="2" borderId="0" xfId="0" applyFont="1" applyFill="1" applyAlignment="1" applyProtection="1">
      <alignment horizontal="left" vertical="center"/>
      <protection locked="0"/>
    </xf>
    <xf numFmtId="166" fontId="18" fillId="6" borderId="21" xfId="0" applyNumberFormat="1" applyFont="1" applyFill="1" applyBorder="1" applyAlignment="1" applyProtection="1">
      <alignment horizontal="left" vertical="center" wrapText="1"/>
      <protection locked="0"/>
    </xf>
    <xf numFmtId="3" fontId="18" fillId="6" borderId="21" xfId="0" applyNumberFormat="1" applyFont="1" applyFill="1" applyBorder="1" applyAlignment="1" applyProtection="1">
      <alignment horizontal="center" vertical="center" wrapText="1"/>
      <protection locked="0"/>
    </xf>
    <xf numFmtId="0" fontId="18" fillId="6" borderId="21" xfId="0" applyFont="1" applyFill="1" applyBorder="1" applyAlignment="1" applyProtection="1">
      <alignment horizontal="left" vertical="center" wrapText="1"/>
      <protection locked="0"/>
    </xf>
    <xf numFmtId="0" fontId="18" fillId="6" borderId="116" xfId="0" applyFont="1" applyFill="1" applyBorder="1" applyAlignment="1" applyProtection="1">
      <alignment horizontal="left" vertical="center" wrapText="1"/>
      <protection locked="0"/>
    </xf>
    <xf numFmtId="0" fontId="18" fillId="6" borderId="51" xfId="0" applyFont="1" applyFill="1" applyBorder="1" applyAlignment="1" applyProtection="1">
      <alignment horizontal="left" vertical="center" wrapText="1"/>
      <protection locked="0"/>
    </xf>
    <xf numFmtId="0" fontId="18" fillId="6" borderId="151" xfId="0" applyFont="1" applyFill="1" applyBorder="1" applyAlignment="1" applyProtection="1">
      <alignment horizontal="left" vertical="center" wrapText="1"/>
      <protection locked="0"/>
    </xf>
    <xf numFmtId="166" fontId="18" fillId="6" borderId="134" xfId="0" applyNumberFormat="1" applyFont="1" applyFill="1" applyBorder="1" applyAlignment="1" applyProtection="1">
      <alignment horizontal="left" vertical="center" wrapText="1"/>
      <protection locked="0"/>
    </xf>
    <xf numFmtId="0" fontId="27" fillId="2" borderId="0" xfId="0" applyFont="1" applyFill="1" applyAlignment="1">
      <alignment horizontal="left" vertical="center"/>
    </xf>
    <xf numFmtId="0" fontId="39" fillId="2" borderId="0" xfId="0" applyFont="1" applyFill="1" applyAlignment="1">
      <alignment horizontal="left" vertical="center"/>
    </xf>
    <xf numFmtId="0" fontId="40" fillId="2" borderId="0" xfId="0" applyFont="1" applyFill="1" applyAlignment="1">
      <alignment horizontal="left" vertical="center"/>
    </xf>
    <xf numFmtId="0" fontId="42" fillId="2" borderId="0" xfId="0" applyFont="1" applyFill="1" applyAlignment="1">
      <alignment vertical="center" wrapText="1"/>
    </xf>
    <xf numFmtId="0" fontId="39" fillId="2" borderId="0" xfId="0" applyFont="1" applyFill="1" applyAlignment="1">
      <alignment horizontal="left" vertical="top"/>
    </xf>
    <xf numFmtId="0" fontId="39" fillId="2" borderId="0" xfId="0" applyFont="1" applyFill="1" applyAlignment="1">
      <alignment horizontal="left" vertical="center" wrapText="1"/>
    </xf>
    <xf numFmtId="0" fontId="39" fillId="2" borderId="0" xfId="0" applyFont="1" applyFill="1" applyAlignment="1">
      <alignment vertical="center"/>
    </xf>
    <xf numFmtId="0" fontId="37" fillId="2" borderId="2" xfId="0" applyFont="1" applyFill="1" applyBorder="1" applyAlignment="1">
      <alignment wrapText="1"/>
    </xf>
    <xf numFmtId="0" fontId="37" fillId="2" borderId="8" xfId="0" applyFont="1" applyFill="1" applyBorder="1" applyAlignment="1">
      <alignment wrapText="1"/>
    </xf>
    <xf numFmtId="14" fontId="37" fillId="2" borderId="8" xfId="0" applyNumberFormat="1" applyFont="1" applyFill="1" applyBorder="1" applyAlignment="1">
      <alignment wrapText="1"/>
    </xf>
    <xf numFmtId="0" fontId="37" fillId="2" borderId="5" xfId="0" applyFont="1" applyFill="1" applyBorder="1" applyAlignment="1">
      <alignment horizontal="center" wrapText="1"/>
    </xf>
    <xf numFmtId="0" fontId="37" fillId="0" borderId="0" xfId="0" applyFont="1" applyAlignment="1">
      <alignment horizontal="center" wrapText="1"/>
    </xf>
    <xf numFmtId="0" fontId="37" fillId="2" borderId="0" xfId="0" applyFont="1" applyFill="1" applyAlignment="1">
      <alignment horizontal="right" wrapText="1"/>
    </xf>
    <xf numFmtId="14" fontId="37" fillId="2" borderId="0" xfId="0" applyNumberFormat="1" applyFont="1" applyFill="1" applyAlignment="1">
      <alignment horizontal="left" wrapText="1"/>
    </xf>
    <xf numFmtId="0" fontId="37" fillId="2" borderId="0" xfId="0" applyFont="1" applyFill="1" applyAlignment="1">
      <alignment horizontal="left" wrapText="1"/>
    </xf>
    <xf numFmtId="0" fontId="38" fillId="2" borderId="0" xfId="0" applyFont="1" applyFill="1" applyAlignment="1">
      <alignment vertical="center" wrapText="1"/>
    </xf>
    <xf numFmtId="0" fontId="38" fillId="2" borderId="0" xfId="0" applyFont="1" applyFill="1" applyAlignment="1">
      <alignment horizontal="left" vertical="center" wrapText="1"/>
    </xf>
    <xf numFmtId="0" fontId="37" fillId="2" borderId="0" xfId="0" applyFont="1" applyFill="1" applyAlignment="1">
      <alignment horizontal="left" vertical="center" wrapText="1"/>
    </xf>
    <xf numFmtId="0" fontId="44" fillId="2" borderId="0" xfId="0" applyFont="1" applyFill="1" applyAlignment="1">
      <alignment vertical="center" wrapText="1"/>
    </xf>
    <xf numFmtId="0" fontId="44" fillId="2" borderId="0" xfId="0" applyFont="1" applyFill="1" applyAlignment="1">
      <alignment horizontal="left" vertical="center" wrapText="1"/>
    </xf>
    <xf numFmtId="0" fontId="45" fillId="0" borderId="0" xfId="0" applyFont="1"/>
    <xf numFmtId="0" fontId="34" fillId="15" borderId="6" xfId="0" applyFont="1" applyFill="1" applyBorder="1" applyAlignment="1">
      <alignment horizontal="center" vertical="center" wrapText="1"/>
    </xf>
    <xf numFmtId="0" fontId="34" fillId="15" borderId="44" xfId="0" applyFont="1" applyFill="1" applyBorder="1" applyAlignment="1">
      <alignment horizontal="center" vertical="center" wrapText="1"/>
    </xf>
    <xf numFmtId="0" fontId="34" fillId="15" borderId="14" xfId="0" applyFont="1" applyFill="1" applyBorder="1" applyAlignment="1">
      <alignment horizontal="center" vertical="center" wrapText="1"/>
    </xf>
    <xf numFmtId="0" fontId="34" fillId="15" borderId="38" xfId="0" applyFont="1" applyFill="1" applyBorder="1" applyAlignment="1">
      <alignment horizontal="center" vertical="center" wrapText="1"/>
    </xf>
    <xf numFmtId="0" fontId="34" fillId="15" borderId="65" xfId="0" applyFont="1" applyFill="1" applyBorder="1" applyAlignment="1">
      <alignment horizontal="center" vertical="center" wrapText="1"/>
    </xf>
    <xf numFmtId="0" fontId="34" fillId="15" borderId="0" xfId="0" applyFont="1" applyFill="1" applyAlignment="1">
      <alignment horizontal="center" vertical="center" wrapText="1"/>
    </xf>
    <xf numFmtId="0" fontId="34" fillId="15" borderId="97" xfId="0" applyFont="1" applyFill="1" applyBorder="1" applyAlignment="1">
      <alignment horizontal="center" vertical="center" wrapText="1"/>
    </xf>
    <xf numFmtId="0" fontId="34" fillId="15" borderId="3" xfId="0" applyFont="1" applyFill="1" applyBorder="1" applyAlignment="1">
      <alignment horizontal="center" vertical="center" wrapText="1"/>
    </xf>
    <xf numFmtId="0" fontId="18" fillId="0" borderId="0" xfId="0" applyFont="1" applyAlignment="1">
      <alignment vertical="center"/>
    </xf>
    <xf numFmtId="14" fontId="18" fillId="0" borderId="0" xfId="0" applyNumberFormat="1" applyFont="1"/>
    <xf numFmtId="0" fontId="37" fillId="0" borderId="24" xfId="0" applyFont="1" applyBorder="1"/>
    <xf numFmtId="0" fontId="37" fillId="0" borderId="53" xfId="0" applyFont="1" applyBorder="1"/>
    <xf numFmtId="0" fontId="37" fillId="0" borderId="27" xfId="0" applyFont="1" applyBorder="1"/>
    <xf numFmtId="0" fontId="37" fillId="0" borderId="23" xfId="0" applyFont="1" applyBorder="1"/>
    <xf numFmtId="0" fontId="37" fillId="0" borderId="26" xfId="0" applyFont="1" applyBorder="1"/>
    <xf numFmtId="0" fontId="37" fillId="0" borderId="64" xfId="0" applyFont="1" applyBorder="1" applyAlignment="1">
      <alignment horizontal="left" wrapText="1"/>
    </xf>
    <xf numFmtId="0" fontId="37" fillId="0" borderId="64" xfId="0" applyFont="1" applyBorder="1" applyAlignment="1">
      <alignment wrapText="1"/>
    </xf>
    <xf numFmtId="0" fontId="37" fillId="0" borderId="0" xfId="0" applyFont="1" applyAlignment="1">
      <alignment horizontal="left" wrapText="1"/>
    </xf>
    <xf numFmtId="0" fontId="37" fillId="0" borderId="61" xfId="0" applyFont="1" applyBorder="1"/>
    <xf numFmtId="0" fontId="37" fillId="0" borderId="63" xfId="0" applyFont="1" applyBorder="1"/>
    <xf numFmtId="0" fontId="37" fillId="0" borderId="62" xfId="0" applyFont="1" applyBorder="1"/>
    <xf numFmtId="0" fontId="51" fillId="2" borderId="143" xfId="6" applyFont="1" applyFill="1" applyBorder="1" applyAlignment="1" applyProtection="1">
      <alignment horizontal="center" vertical="center" wrapText="1"/>
      <protection hidden="1"/>
    </xf>
    <xf numFmtId="0" fontId="51" fillId="2" borderId="144" xfId="6" applyFont="1" applyFill="1" applyBorder="1" applyAlignment="1" applyProtection="1">
      <alignment horizontal="center" vertical="center" wrapText="1"/>
      <protection hidden="1"/>
    </xf>
    <xf numFmtId="14" fontId="51" fillId="2" borderId="143" xfId="6" applyNumberFormat="1" applyFont="1" applyFill="1" applyBorder="1" applyAlignment="1" applyProtection="1">
      <alignment horizontal="center" vertical="center" wrapText="1"/>
      <protection hidden="1"/>
    </xf>
    <xf numFmtId="14" fontId="51" fillId="2" borderId="142" xfId="6" applyNumberFormat="1" applyFont="1" applyFill="1" applyBorder="1" applyAlignment="1" applyProtection="1">
      <alignment horizontal="center" vertical="center" wrapText="1"/>
      <protection hidden="1"/>
    </xf>
    <xf numFmtId="0" fontId="51" fillId="2" borderId="7" xfId="6" applyFont="1" applyFill="1" applyBorder="1" applyAlignment="1" applyProtection="1">
      <alignment horizontal="center" vertical="center" wrapText="1"/>
      <protection hidden="1"/>
    </xf>
    <xf numFmtId="49" fontId="51" fillId="2" borderId="7" xfId="6" applyNumberFormat="1" applyFont="1" applyFill="1" applyBorder="1" applyAlignment="1" applyProtection="1">
      <alignment horizontal="center" vertical="center" wrapText="1"/>
      <protection hidden="1"/>
    </xf>
    <xf numFmtId="14" fontId="51" fillId="2" borderId="7" xfId="6" applyNumberFormat="1" applyFont="1" applyFill="1" applyBorder="1" applyAlignment="1" applyProtection="1">
      <alignment horizontal="center" vertical="center" wrapText="1"/>
      <protection hidden="1"/>
    </xf>
    <xf numFmtId="14" fontId="51" fillId="2" borderId="77" xfId="6" applyNumberFormat="1" applyFont="1" applyFill="1" applyBorder="1" applyAlignment="1" applyProtection="1">
      <alignment horizontal="center" vertical="center" wrapText="1"/>
      <protection hidden="1"/>
    </xf>
    <xf numFmtId="0" fontId="18" fillId="0" borderId="7" xfId="0" applyFont="1" applyBorder="1"/>
    <xf numFmtId="0" fontId="52" fillId="0" borderId="23" xfId="0" applyFont="1" applyBorder="1"/>
    <xf numFmtId="0" fontId="37" fillId="0" borderId="27" xfId="0" applyFont="1" applyBorder="1" applyProtection="1">
      <protection locked="0"/>
    </xf>
    <xf numFmtId="14" fontId="37" fillId="0" borderId="23" xfId="0" applyNumberFormat="1" applyFont="1" applyBorder="1" applyProtection="1">
      <protection locked="0"/>
    </xf>
    <xf numFmtId="0" fontId="18" fillId="0" borderId="23" xfId="0" applyFont="1" applyBorder="1"/>
    <xf numFmtId="0" fontId="37" fillId="0" borderId="24" xfId="0" applyFont="1" applyBorder="1" applyProtection="1">
      <protection locked="0"/>
    </xf>
    <xf numFmtId="0" fontId="37" fillId="0" borderId="64" xfId="0" applyFont="1" applyBorder="1" applyAlignment="1">
      <alignment horizontal="left"/>
    </xf>
    <xf numFmtId="0" fontId="37" fillId="0" borderId="0" xfId="0" applyFont="1" applyAlignment="1">
      <alignment horizontal="left"/>
    </xf>
    <xf numFmtId="0" fontId="18" fillId="0" borderId="66" xfId="0" applyFont="1" applyBorder="1"/>
    <xf numFmtId="0" fontId="18" fillId="0" borderId="25" xfId="0" applyFont="1" applyBorder="1"/>
    <xf numFmtId="0" fontId="18" fillId="0" borderId="65" xfId="0" applyFont="1" applyBorder="1"/>
    <xf numFmtId="0" fontId="18" fillId="0" borderId="52" xfId="0" applyFont="1" applyBorder="1"/>
    <xf numFmtId="0" fontId="37" fillId="0" borderId="0" xfId="0" applyFont="1" applyAlignment="1">
      <alignment vertical="center" wrapText="1"/>
    </xf>
    <xf numFmtId="0" fontId="54" fillId="0" borderId="125" xfId="0" applyFont="1" applyBorder="1" applyAlignment="1">
      <alignment horizontal="center" vertical="center"/>
    </xf>
    <xf numFmtId="0" fontId="54" fillId="0" borderId="126" xfId="0" applyFont="1" applyBorder="1" applyAlignment="1">
      <alignment horizontal="center" vertical="center"/>
    </xf>
    <xf numFmtId="0" fontId="54" fillId="0" borderId="127" xfId="0" applyFont="1" applyBorder="1" applyAlignment="1">
      <alignment horizontal="center" vertical="center"/>
    </xf>
    <xf numFmtId="0" fontId="54" fillId="0" borderId="127" xfId="0" applyFont="1" applyBorder="1" applyAlignment="1">
      <alignment vertical="center" wrapText="1"/>
    </xf>
    <xf numFmtId="0" fontId="54" fillId="0" borderId="125" xfId="0" applyFont="1" applyBorder="1" applyAlignment="1">
      <alignment vertical="center" wrapText="1"/>
    </xf>
    <xf numFmtId="0" fontId="54" fillId="0" borderId="126" xfId="0" applyFont="1" applyBorder="1" applyAlignment="1">
      <alignment vertical="center" wrapText="1"/>
    </xf>
    <xf numFmtId="0" fontId="54" fillId="0" borderId="128" xfId="0" applyFont="1" applyBorder="1" applyAlignment="1">
      <alignment vertical="center" wrapText="1"/>
    </xf>
    <xf numFmtId="0" fontId="54" fillId="0" borderId="127" xfId="0" applyFont="1" applyBorder="1" applyAlignment="1">
      <alignment vertical="center"/>
    </xf>
    <xf numFmtId="0" fontId="54" fillId="0" borderId="125" xfId="0" applyFont="1" applyBorder="1" applyAlignment="1">
      <alignment vertical="center"/>
    </xf>
    <xf numFmtId="0" fontId="54" fillId="0" borderId="126" xfId="0" applyFont="1" applyBorder="1" applyAlignment="1">
      <alignment vertical="center"/>
    </xf>
    <xf numFmtId="0" fontId="54" fillId="0" borderId="129" xfId="0" applyFont="1" applyBorder="1" applyAlignment="1">
      <alignment vertical="center"/>
    </xf>
    <xf numFmtId="0" fontId="54" fillId="0" borderId="124" xfId="0" applyFont="1" applyBorder="1" applyAlignment="1">
      <alignment vertical="center"/>
    </xf>
    <xf numFmtId="0" fontId="54" fillId="0" borderId="123" xfId="0" applyFont="1" applyBorder="1" applyAlignment="1">
      <alignment vertical="center"/>
    </xf>
    <xf numFmtId="0" fontId="48" fillId="0" borderId="65" xfId="0" applyFont="1" applyBorder="1"/>
    <xf numFmtId="0" fontId="23" fillId="0" borderId="28" xfId="0" applyFont="1" applyBorder="1"/>
    <xf numFmtId="0" fontId="23" fillId="0" borderId="53" xfId="0" applyFont="1" applyBorder="1"/>
    <xf numFmtId="0" fontId="18" fillId="0" borderId="53" xfId="0" applyFont="1" applyBorder="1"/>
    <xf numFmtId="0" fontId="18" fillId="0" borderId="29" xfId="0" applyFont="1" applyBorder="1"/>
    <xf numFmtId="0" fontId="38" fillId="0" borderId="0" xfId="0" applyFont="1"/>
    <xf numFmtId="0" fontId="18" fillId="2" borderId="0" xfId="0" applyFont="1" applyFill="1"/>
    <xf numFmtId="0" fontId="34" fillId="15" borderId="121" xfId="0" applyFont="1" applyFill="1" applyBorder="1" applyAlignment="1">
      <alignment horizontal="center" vertical="center" wrapText="1"/>
    </xf>
    <xf numFmtId="0" fontId="34" fillId="15" borderId="9" xfId="0" applyFont="1" applyFill="1" applyBorder="1" applyAlignment="1">
      <alignment horizontal="center" vertical="center" wrapText="1"/>
    </xf>
    <xf numFmtId="0" fontId="34" fillId="15" borderId="49" xfId="0" applyFont="1" applyFill="1" applyBorder="1" applyAlignment="1">
      <alignment horizontal="center" vertical="center" wrapText="1"/>
    </xf>
    <xf numFmtId="0" fontId="58" fillId="13" borderId="7" xfId="0" applyFont="1" applyFill="1" applyBorder="1" applyAlignment="1">
      <alignment horizontal="center" vertical="center" wrapText="1"/>
    </xf>
    <xf numFmtId="0" fontId="58" fillId="13" borderId="13" xfId="0" applyFont="1" applyFill="1" applyBorder="1" applyAlignment="1">
      <alignment horizontal="center" vertical="center" wrapText="1"/>
    </xf>
    <xf numFmtId="0" fontId="18" fillId="2" borderId="133" xfId="0" applyFont="1" applyFill="1" applyBorder="1" applyProtection="1">
      <protection locked="0"/>
    </xf>
    <xf numFmtId="0" fontId="18" fillId="2" borderId="77" xfId="0" applyFont="1" applyFill="1" applyBorder="1" applyProtection="1">
      <protection locked="0"/>
    </xf>
    <xf numFmtId="0" fontId="18" fillId="2" borderId="7" xfId="0" applyFont="1" applyFill="1" applyBorder="1" applyProtection="1">
      <protection locked="0"/>
    </xf>
    <xf numFmtId="0" fontId="18" fillId="2" borderId="132" xfId="0" applyFont="1" applyFill="1" applyBorder="1" applyProtection="1">
      <protection locked="0"/>
    </xf>
    <xf numFmtId="0" fontId="18" fillId="2" borderId="10" xfId="0" applyFont="1" applyFill="1" applyBorder="1" applyProtection="1">
      <protection locked="0"/>
    </xf>
    <xf numFmtId="0" fontId="18" fillId="2" borderId="11" xfId="0" applyFont="1" applyFill="1" applyBorder="1" applyProtection="1">
      <protection locked="0"/>
    </xf>
    <xf numFmtId="0" fontId="18" fillId="2" borderId="12" xfId="0" applyFont="1" applyFill="1" applyBorder="1" applyProtection="1">
      <protection locked="0"/>
    </xf>
    <xf numFmtId="0" fontId="18" fillId="2" borderId="13" xfId="0" applyFont="1" applyFill="1" applyBorder="1" applyProtection="1">
      <protection locked="0"/>
    </xf>
    <xf numFmtId="0" fontId="18" fillId="2" borderId="46" xfId="0" applyFont="1" applyFill="1" applyBorder="1" applyProtection="1">
      <protection locked="0"/>
    </xf>
    <xf numFmtId="0" fontId="18" fillId="2" borderId="66" xfId="0" applyFont="1" applyFill="1" applyBorder="1"/>
    <xf numFmtId="0" fontId="18" fillId="2" borderId="65" xfId="0" applyFont="1" applyFill="1" applyBorder="1"/>
    <xf numFmtId="0" fontId="18" fillId="2" borderId="26" xfId="0" applyFont="1" applyFill="1" applyBorder="1"/>
    <xf numFmtId="0" fontId="18" fillId="2" borderId="64" xfId="0" applyFont="1" applyFill="1" applyBorder="1"/>
    <xf numFmtId="0" fontId="37" fillId="2" borderId="66" xfId="0" applyFont="1" applyFill="1" applyBorder="1"/>
    <xf numFmtId="0" fontId="18" fillId="2" borderId="28" xfId="0" applyFont="1" applyFill="1" applyBorder="1"/>
    <xf numFmtId="0" fontId="18" fillId="2" borderId="31" xfId="0" applyFont="1" applyFill="1" applyBorder="1"/>
    <xf numFmtId="0" fontId="18" fillId="2" borderId="29" xfId="0" applyFont="1" applyFill="1" applyBorder="1"/>
    <xf numFmtId="0" fontId="18" fillId="2" borderId="53" xfId="0" applyFont="1" applyFill="1" applyBorder="1"/>
    <xf numFmtId="0" fontId="37" fillId="2" borderId="27" xfId="0" applyFont="1" applyFill="1" applyBorder="1"/>
    <xf numFmtId="0" fontId="37" fillId="2" borderId="23" xfId="0" applyFont="1" applyFill="1" applyBorder="1" applyAlignment="1">
      <alignment horizontal="right"/>
    </xf>
    <xf numFmtId="14" fontId="37" fillId="2" borderId="66" xfId="0" applyNumberFormat="1" applyFont="1" applyFill="1" applyBorder="1" applyAlignment="1" applyProtection="1">
      <alignment horizontal="center"/>
      <protection locked="0"/>
    </xf>
    <xf numFmtId="0" fontId="37" fillId="2" borderId="0" xfId="0" applyFont="1" applyFill="1"/>
    <xf numFmtId="0" fontId="37" fillId="2" borderId="31" xfId="0" applyFont="1" applyFill="1" applyBorder="1"/>
    <xf numFmtId="0" fontId="37" fillId="2" borderId="29" xfId="0" applyFont="1" applyFill="1" applyBorder="1"/>
    <xf numFmtId="0" fontId="37" fillId="2" borderId="0" xfId="0" applyFont="1" applyFill="1" applyAlignment="1" applyProtection="1">
      <alignment horizontal="center"/>
      <protection locked="0"/>
    </xf>
    <xf numFmtId="0" fontId="37" fillId="2" borderId="0" xfId="0" applyFont="1" applyFill="1" applyAlignment="1">
      <alignment horizontal="center"/>
    </xf>
    <xf numFmtId="0" fontId="37" fillId="2" borderId="41" xfId="0" applyFont="1" applyFill="1" applyBorder="1"/>
    <xf numFmtId="14" fontId="38" fillId="0" borderId="23" xfId="0" applyNumberFormat="1" applyFont="1" applyBorder="1"/>
    <xf numFmtId="0" fontId="59" fillId="0" borderId="0" xfId="0" applyFont="1" applyAlignment="1">
      <alignment vertical="center"/>
    </xf>
    <xf numFmtId="0" fontId="59" fillId="0" borderId="31" xfId="0" applyFont="1" applyBorder="1" applyAlignment="1">
      <alignment vertical="center"/>
    </xf>
    <xf numFmtId="0" fontId="59" fillId="0" borderId="27" xfId="0" applyFont="1" applyBorder="1" applyAlignment="1">
      <alignment vertical="center"/>
    </xf>
    <xf numFmtId="0" fontId="55" fillId="0" borderId="0" xfId="0" applyFont="1" applyAlignment="1">
      <alignment vertical="center"/>
    </xf>
    <xf numFmtId="0" fontId="55" fillId="0" borderId="41" xfId="0" applyFont="1" applyBorder="1" applyAlignment="1">
      <alignment vertical="center"/>
    </xf>
    <xf numFmtId="0" fontId="55" fillId="0" borderId="27" xfId="0" applyFont="1" applyBorder="1" applyAlignment="1">
      <alignment horizontal="center" vertical="center"/>
    </xf>
    <xf numFmtId="0" fontId="55" fillId="0" borderId="23" xfId="0" applyFont="1" applyBorder="1" applyAlignment="1">
      <alignment horizontal="center" vertical="center"/>
    </xf>
    <xf numFmtId="0" fontId="55" fillId="0" borderId="27" xfId="0" applyFont="1" applyBorder="1" applyAlignment="1">
      <alignment vertical="center"/>
    </xf>
    <xf numFmtId="0" fontId="55" fillId="0" borderId="23" xfId="0" applyFont="1" applyBorder="1" applyAlignment="1">
      <alignment vertical="center"/>
    </xf>
    <xf numFmtId="0" fontId="55" fillId="0" borderId="31" xfId="0" applyFont="1" applyBorder="1" applyAlignment="1">
      <alignment vertical="center"/>
    </xf>
    <xf numFmtId="0" fontId="18" fillId="0" borderId="0" xfId="0" applyFont="1" applyAlignment="1">
      <alignment wrapText="1"/>
    </xf>
    <xf numFmtId="0" fontId="55" fillId="0" borderId="69" xfId="0" applyFont="1" applyBorder="1" applyAlignment="1">
      <alignment horizontal="center" vertical="center"/>
    </xf>
    <xf numFmtId="0" fontId="55" fillId="0" borderId="70" xfId="0" applyFont="1" applyBorder="1" applyAlignment="1">
      <alignment horizontal="center" vertical="center"/>
    </xf>
    <xf numFmtId="0" fontId="55" fillId="0" borderId="0" xfId="0" applyFont="1" applyAlignment="1">
      <alignment horizontal="center" vertical="center"/>
    </xf>
    <xf numFmtId="0" fontId="55" fillId="0" borderId="52" xfId="0" applyFont="1" applyBorder="1" applyAlignment="1">
      <alignment vertical="center"/>
    </xf>
    <xf numFmtId="0" fontId="18" fillId="0" borderId="41" xfId="0" applyFont="1" applyBorder="1"/>
    <xf numFmtId="0" fontId="55" fillId="0" borderId="71" xfId="0" applyFont="1" applyBorder="1" applyAlignment="1">
      <alignment vertical="center"/>
    </xf>
    <xf numFmtId="0" fontId="18" fillId="0" borderId="24" xfId="0" applyFont="1" applyBorder="1"/>
    <xf numFmtId="0" fontId="55" fillId="0" borderId="72" xfId="0" applyFont="1" applyBorder="1" applyAlignment="1">
      <alignment vertical="center"/>
    </xf>
    <xf numFmtId="0" fontId="55" fillId="0" borderId="24" xfId="0" applyFont="1" applyBorder="1" applyAlignment="1">
      <alignment vertical="center"/>
    </xf>
    <xf numFmtId="0" fontId="18" fillId="0" borderId="44" xfId="0" applyFont="1" applyBorder="1" applyAlignment="1">
      <alignment vertical="center"/>
    </xf>
    <xf numFmtId="0" fontId="18" fillId="0" borderId="44" xfId="0" applyFont="1" applyBorder="1"/>
    <xf numFmtId="0" fontId="18" fillId="0" borderId="73" xfId="0" applyFont="1" applyBorder="1"/>
    <xf numFmtId="0" fontId="18" fillId="0" borderId="74" xfId="0" applyFont="1" applyBorder="1"/>
    <xf numFmtId="0" fontId="18" fillId="0" borderId="67" xfId="0" applyFont="1" applyBorder="1"/>
    <xf numFmtId="0" fontId="37" fillId="0" borderId="24" xfId="0" applyFont="1" applyBorder="1" applyAlignment="1">
      <alignment vertical="center"/>
    </xf>
    <xf numFmtId="0" fontId="37" fillId="0" borderId="31" xfId="0" applyFont="1" applyBorder="1" applyAlignment="1">
      <alignment vertical="center"/>
    </xf>
    <xf numFmtId="0" fontId="37" fillId="0" borderId="41" xfId="0" applyFont="1" applyBorder="1" applyAlignment="1">
      <alignment vertical="center"/>
    </xf>
    <xf numFmtId="0" fontId="37" fillId="0" borderId="0" xfId="0" applyFont="1" applyAlignment="1">
      <alignment vertical="center"/>
    </xf>
    <xf numFmtId="0" fontId="18" fillId="0" borderId="27" xfId="0" applyFont="1" applyBorder="1"/>
    <xf numFmtId="0" fontId="18" fillId="0" borderId="31" xfId="0" applyFont="1" applyBorder="1"/>
    <xf numFmtId="0" fontId="37" fillId="0" borderId="24" xfId="0" applyFont="1" applyBorder="1" applyAlignment="1">
      <alignment horizontal="right" vertical="center" wrapText="1"/>
    </xf>
    <xf numFmtId="0" fontId="37" fillId="0" borderId="24" xfId="0" applyFont="1" applyBorder="1" applyAlignment="1">
      <alignment vertical="center" wrapText="1"/>
    </xf>
    <xf numFmtId="0" fontId="37" fillId="0" borderId="23" xfId="0" applyFont="1" applyBorder="1" applyAlignment="1">
      <alignment horizontal="right" vertical="center" wrapText="1"/>
    </xf>
    <xf numFmtId="0" fontId="37" fillId="0" borderId="23" xfId="0" applyFont="1" applyBorder="1" applyAlignment="1">
      <alignment vertical="center" wrapText="1"/>
    </xf>
    <xf numFmtId="0" fontId="37" fillId="0" borderId="65" xfId="0" applyFont="1" applyBorder="1" applyAlignment="1">
      <alignment horizontal="right" vertical="center" wrapText="1"/>
    </xf>
    <xf numFmtId="0" fontId="37" fillId="0" borderId="65" xfId="0" applyFont="1" applyBorder="1" applyAlignment="1">
      <alignment vertical="center" wrapText="1"/>
    </xf>
    <xf numFmtId="0" fontId="18" fillId="0" borderId="64" xfId="0" applyFont="1" applyBorder="1"/>
    <xf numFmtId="0" fontId="50" fillId="0" borderId="68" xfId="0" applyFont="1" applyBorder="1" applyAlignment="1">
      <alignment horizontal="center" vertical="center" wrapText="1"/>
    </xf>
    <xf numFmtId="0" fontId="37" fillId="0" borderId="15" xfId="0" applyFont="1" applyBorder="1" applyAlignment="1" applyProtection="1">
      <alignment horizontal="left" vertical="center" wrapText="1"/>
      <protection locked="0"/>
    </xf>
    <xf numFmtId="0" fontId="37" fillId="0" borderId="15" xfId="0" applyFont="1" applyBorder="1" applyAlignment="1">
      <alignment horizontal="left" vertical="center" wrapText="1"/>
    </xf>
    <xf numFmtId="0" fontId="37" fillId="0" borderId="68" xfId="0" applyFont="1" applyBorder="1" applyAlignment="1">
      <alignment horizontal="left" vertical="center" wrapText="1"/>
    </xf>
    <xf numFmtId="0" fontId="55" fillId="0" borderId="53" xfId="0" applyFont="1" applyBorder="1" applyAlignment="1">
      <alignment vertical="center"/>
    </xf>
    <xf numFmtId="0" fontId="18" fillId="0" borderId="41" xfId="0" applyFont="1" applyBorder="1" applyAlignment="1">
      <alignment horizontal="center"/>
    </xf>
    <xf numFmtId="0" fontId="37" fillId="0" borderId="64" xfId="0" applyFont="1" applyBorder="1" applyAlignment="1">
      <alignment horizontal="right" vertical="center" wrapText="1"/>
    </xf>
    <xf numFmtId="0" fontId="37" fillId="0" borderId="43" xfId="0" applyFont="1" applyBorder="1" applyAlignment="1">
      <alignment vertical="center" wrapText="1"/>
    </xf>
    <xf numFmtId="0" fontId="18" fillId="0" borderId="64" xfId="0" applyFont="1" applyBorder="1" applyAlignment="1">
      <alignment horizontal="center"/>
    </xf>
    <xf numFmtId="0" fontId="18" fillId="0" borderId="52" xfId="0" applyFont="1" applyBorder="1" applyAlignment="1">
      <alignment horizontal="center"/>
    </xf>
    <xf numFmtId="0" fontId="37" fillId="0" borderId="0" xfId="0" applyFont="1" applyAlignment="1">
      <alignment horizontal="right" vertical="center" wrapText="1"/>
    </xf>
    <xf numFmtId="0" fontId="18" fillId="0" borderId="0" xfId="0" applyFont="1" applyAlignment="1">
      <alignment horizontal="center"/>
    </xf>
    <xf numFmtId="14" fontId="47" fillId="0" borderId="23" xfId="0" applyNumberFormat="1" applyFont="1" applyBorder="1"/>
    <xf numFmtId="0" fontId="37" fillId="0" borderId="2" xfId="0" applyFont="1" applyBorder="1" applyProtection="1">
      <protection locked="0"/>
    </xf>
    <xf numFmtId="14" fontId="37" fillId="0" borderId="55" xfId="0" applyNumberFormat="1" applyFont="1" applyBorder="1" applyProtection="1">
      <protection locked="0"/>
    </xf>
    <xf numFmtId="0" fontId="32" fillId="2" borderId="20" xfId="0" applyFont="1" applyFill="1" applyBorder="1" applyAlignment="1">
      <alignment horizontal="left" vertical="center"/>
    </xf>
    <xf numFmtId="0" fontId="32" fillId="2" borderId="34" xfId="0" applyFont="1" applyFill="1" applyBorder="1" applyAlignment="1">
      <alignment horizontal="left" vertical="center"/>
    </xf>
    <xf numFmtId="3" fontId="18" fillId="0" borderId="7" xfId="0" applyNumberFormat="1" applyFont="1" applyBorder="1" applyAlignment="1">
      <alignment horizontal="center" vertical="center"/>
    </xf>
    <xf numFmtId="3" fontId="18" fillId="0" borderId="7" xfId="3" applyNumberFormat="1" applyFont="1" applyBorder="1" applyAlignment="1">
      <alignment horizontal="center" vertical="center"/>
    </xf>
    <xf numFmtId="3" fontId="18" fillId="0" borderId="59" xfId="3" applyNumberFormat="1" applyFont="1" applyBorder="1" applyAlignment="1">
      <alignment horizontal="center" vertical="center"/>
    </xf>
    <xf numFmtId="3" fontId="18" fillId="0" borderId="60" xfId="0" applyNumberFormat="1" applyFont="1" applyBorder="1" applyAlignment="1">
      <alignment horizontal="center" vertical="center"/>
    </xf>
    <xf numFmtId="0" fontId="18" fillId="0" borderId="7" xfId="0" applyFont="1" applyBorder="1" applyAlignment="1">
      <alignment horizontal="center" vertical="center" wrapText="1"/>
    </xf>
    <xf numFmtId="0" fontId="18" fillId="0" borderId="7" xfId="0" applyFont="1" applyBorder="1" applyAlignment="1">
      <alignment horizontal="center" vertical="center"/>
    </xf>
    <xf numFmtId="0" fontId="18" fillId="0" borderId="11" xfId="0" applyFont="1" applyBorder="1" applyAlignment="1">
      <alignment horizontal="center" vertical="center"/>
    </xf>
    <xf numFmtId="3" fontId="18" fillId="0" borderId="13" xfId="0" applyNumberFormat="1" applyFont="1" applyBorder="1" applyAlignment="1">
      <alignment horizontal="center" vertical="center"/>
    </xf>
    <xf numFmtId="3" fontId="18" fillId="0" borderId="45" xfId="3" applyNumberFormat="1" applyFont="1" applyBorder="1" applyAlignment="1">
      <alignment horizontal="center" vertical="center"/>
    </xf>
    <xf numFmtId="3" fontId="18" fillId="0" borderId="19" xfId="0" applyNumberFormat="1" applyFont="1" applyBorder="1" applyAlignment="1">
      <alignment horizontal="center" vertical="center"/>
    </xf>
    <xf numFmtId="0" fontId="18" fillId="0" borderId="13" xfId="0" applyFont="1" applyBorder="1" applyAlignment="1">
      <alignment horizontal="center" vertical="center" wrapText="1"/>
    </xf>
    <xf numFmtId="0" fontId="18" fillId="0" borderId="13" xfId="0" applyFont="1" applyBorder="1" applyAlignment="1">
      <alignment horizontal="center" vertical="center"/>
    </xf>
    <xf numFmtId="0" fontId="18" fillId="0" borderId="46" xfId="0" applyFont="1" applyBorder="1" applyAlignment="1">
      <alignment horizontal="center" vertical="center"/>
    </xf>
    <xf numFmtId="0" fontId="18" fillId="0" borderId="0" xfId="0" applyFont="1" applyAlignment="1">
      <alignment horizontal="center" vertical="center"/>
    </xf>
    <xf numFmtId="3" fontId="18" fillId="0" borderId="11" xfId="0" applyNumberFormat="1" applyFont="1" applyBorder="1" applyAlignment="1">
      <alignment horizontal="center" vertical="center"/>
    </xf>
    <xf numFmtId="3" fontId="18" fillId="0" borderId="21" xfId="0" applyNumberFormat="1" applyFont="1" applyBorder="1" applyAlignment="1">
      <alignment horizontal="center" vertical="center"/>
    </xf>
    <xf numFmtId="3" fontId="18" fillId="0" borderId="13" xfId="3" applyNumberFormat="1" applyFont="1" applyBorder="1" applyAlignment="1">
      <alignment horizontal="center" vertical="center"/>
    </xf>
    <xf numFmtId="3" fontId="18" fillId="0" borderId="77" xfId="0" applyNumberFormat="1" applyFont="1" applyBorder="1" applyAlignment="1">
      <alignment horizontal="center" vertical="center"/>
    </xf>
    <xf numFmtId="0" fontId="22" fillId="0" borderId="0" xfId="0" applyFont="1" applyAlignment="1">
      <alignment horizontal="left" vertical="center"/>
    </xf>
    <xf numFmtId="3" fontId="18" fillId="0" borderId="0" xfId="0" applyNumberFormat="1" applyFont="1" applyAlignment="1">
      <alignment horizontal="center" vertical="center"/>
    </xf>
    <xf numFmtId="3" fontId="18" fillId="0" borderId="0" xfId="3" applyNumberFormat="1" applyFont="1" applyBorder="1" applyAlignment="1">
      <alignment horizontal="center" vertical="center"/>
    </xf>
    <xf numFmtId="0" fontId="32" fillId="2" borderId="0" xfId="0" applyFont="1" applyFill="1" applyAlignment="1">
      <alignment horizontal="left"/>
    </xf>
    <xf numFmtId="167" fontId="18" fillId="2" borderId="0" xfId="0" applyNumberFormat="1" applyFont="1" applyFill="1" applyAlignment="1" applyProtection="1">
      <alignment horizontal="center"/>
      <protection locked="0"/>
    </xf>
    <xf numFmtId="0" fontId="18" fillId="0" borderId="106" xfId="0" applyFont="1" applyBorder="1"/>
    <xf numFmtId="0" fontId="18" fillId="0" borderId="60" xfId="0" applyFont="1" applyBorder="1"/>
    <xf numFmtId="0" fontId="32" fillId="2" borderId="10" xfId="0" applyFont="1" applyFill="1" applyBorder="1" applyAlignment="1">
      <alignment horizontal="left"/>
    </xf>
    <xf numFmtId="0" fontId="32" fillId="2" borderId="7" xfId="0" applyFont="1" applyFill="1" applyBorder="1" applyAlignment="1">
      <alignment horizontal="left"/>
    </xf>
    <xf numFmtId="0" fontId="32" fillId="2" borderId="65" xfId="0" applyFont="1" applyFill="1" applyBorder="1" applyAlignment="1">
      <alignment horizontal="left"/>
    </xf>
    <xf numFmtId="167" fontId="18" fillId="2" borderId="65" xfId="0" applyNumberFormat="1" applyFont="1" applyFill="1" applyBorder="1" applyAlignment="1" applyProtection="1">
      <alignment horizontal="center"/>
      <protection locked="0"/>
    </xf>
    <xf numFmtId="0" fontId="66" fillId="0" borderId="27" xfId="0" applyFont="1" applyBorder="1"/>
    <xf numFmtId="0" fontId="18" fillId="2" borderId="0" xfId="0" applyFont="1" applyFill="1" applyAlignment="1" applyProtection="1">
      <alignment horizontal="left" vertical="center" wrapText="1"/>
      <protection locked="0"/>
    </xf>
    <xf numFmtId="0" fontId="18" fillId="2" borderId="0" xfId="0" applyFont="1" applyFill="1" applyAlignment="1" applyProtection="1">
      <alignment horizontal="center" vertical="center" wrapText="1"/>
      <protection locked="0"/>
    </xf>
    <xf numFmtId="0" fontId="66" fillId="0" borderId="31" xfId="0" applyFont="1" applyBorder="1"/>
    <xf numFmtId="0" fontId="37" fillId="0" borderId="23" xfId="0" applyFont="1" applyBorder="1" applyAlignment="1">
      <alignment horizontal="justify" vertical="center"/>
    </xf>
    <xf numFmtId="0" fontId="37" fillId="0" borderId="23" xfId="0" applyFont="1" applyBorder="1" applyAlignment="1">
      <alignment vertical="center"/>
    </xf>
    <xf numFmtId="0" fontId="37" fillId="0" borderId="0" xfId="0" applyFont="1" applyAlignment="1">
      <alignment wrapText="1"/>
    </xf>
    <xf numFmtId="0" fontId="37" fillId="0" borderId="25" xfId="0" applyFont="1" applyBorder="1" applyAlignment="1">
      <alignment vertical="center"/>
    </xf>
    <xf numFmtId="0" fontId="37" fillId="0" borderId="70" xfId="0" applyFont="1" applyBorder="1" applyProtection="1">
      <protection locked="0"/>
    </xf>
    <xf numFmtId="14" fontId="37" fillId="0" borderId="70" xfId="0" applyNumberFormat="1" applyFont="1" applyBorder="1" applyProtection="1">
      <protection locked="0"/>
    </xf>
    <xf numFmtId="0" fontId="18" fillId="0" borderId="26" xfId="0" applyFont="1" applyBorder="1"/>
    <xf numFmtId="0" fontId="69" fillId="0" borderId="23" xfId="0" applyFont="1" applyBorder="1" applyAlignment="1">
      <alignment horizontal="center" vertical="center"/>
    </xf>
    <xf numFmtId="0" fontId="18" fillId="0" borderId="23" xfId="0" applyFont="1" applyBorder="1" applyAlignment="1">
      <alignment horizontal="left"/>
    </xf>
    <xf numFmtId="0" fontId="68" fillId="0" borderId="25" xfId="0" applyFont="1" applyBorder="1"/>
    <xf numFmtId="0" fontId="32" fillId="2" borderId="26" xfId="0" applyFont="1" applyFill="1" applyBorder="1" applyAlignment="1">
      <alignment horizontal="left"/>
    </xf>
    <xf numFmtId="167" fontId="18" fillId="2" borderId="26" xfId="0" applyNumberFormat="1" applyFont="1" applyFill="1" applyBorder="1" applyAlignment="1" applyProtection="1">
      <alignment horizontal="center"/>
      <protection locked="0"/>
    </xf>
    <xf numFmtId="0" fontId="64" fillId="2" borderId="0" xfId="0" applyFont="1" applyFill="1" applyAlignment="1">
      <alignment vertical="center"/>
    </xf>
    <xf numFmtId="0" fontId="32" fillId="2" borderId="7" xfId="0" applyFont="1" applyFill="1" applyBorder="1" applyAlignment="1">
      <alignment horizontal="left" vertical="center"/>
    </xf>
    <xf numFmtId="0" fontId="32" fillId="2" borderId="0" xfId="0" applyFont="1" applyFill="1" applyAlignment="1">
      <alignment horizontal="left" vertical="center"/>
    </xf>
    <xf numFmtId="0" fontId="18" fillId="2" borderId="0" xfId="0" applyFont="1" applyFill="1" applyAlignment="1" applyProtection="1">
      <alignment horizontal="center"/>
      <protection locked="0"/>
    </xf>
    <xf numFmtId="3" fontId="22" fillId="0" borderId="7" xfId="0" applyNumberFormat="1" applyFont="1" applyBorder="1" applyAlignment="1">
      <alignment horizontal="center" vertical="center"/>
    </xf>
    <xf numFmtId="3" fontId="18" fillId="0" borderId="59" xfId="0" applyNumberFormat="1" applyFont="1" applyBorder="1" applyAlignment="1">
      <alignment vertical="center"/>
    </xf>
    <xf numFmtId="3" fontId="18" fillId="0" borderId="34" xfId="0" applyNumberFormat="1" applyFont="1" applyBorder="1" applyAlignment="1">
      <alignment vertical="center"/>
    </xf>
    <xf numFmtId="3" fontId="18" fillId="0" borderId="60" xfId="0" applyNumberFormat="1" applyFont="1" applyBorder="1" applyAlignment="1">
      <alignment vertical="center"/>
    </xf>
    <xf numFmtId="3" fontId="22" fillId="0" borderId="7" xfId="3" applyNumberFormat="1" applyFont="1" applyBorder="1" applyAlignment="1">
      <alignment horizontal="center" vertical="center"/>
    </xf>
    <xf numFmtId="0" fontId="51" fillId="0" borderId="0" xfId="7" applyFont="1" applyAlignment="1">
      <alignment horizontal="left" vertical="center" wrapText="1"/>
    </xf>
    <xf numFmtId="0" fontId="22" fillId="0" borderId="0" xfId="0" applyFont="1" applyAlignment="1">
      <alignment vertical="center"/>
    </xf>
    <xf numFmtId="0" fontId="61" fillId="0" borderId="0" xfId="5" applyFont="1" applyAlignment="1">
      <alignment horizontal="left" vertical="center" indent="4"/>
    </xf>
    <xf numFmtId="0" fontId="18" fillId="0" borderId="0" xfId="0" applyFont="1" applyAlignment="1">
      <alignment horizontal="left" vertical="center" wrapText="1"/>
    </xf>
    <xf numFmtId="0" fontId="74" fillId="0" borderId="0" xfId="0" applyFont="1" applyAlignment="1">
      <alignment vertical="center"/>
    </xf>
    <xf numFmtId="0" fontId="76" fillId="0" borderId="0" xfId="0" applyFont="1" applyAlignment="1">
      <alignment vertical="center"/>
    </xf>
    <xf numFmtId="0" fontId="74" fillId="0" borderId="0" xfId="0" applyFont="1" applyAlignment="1">
      <alignment horizontal="left" vertical="center" wrapText="1"/>
    </xf>
    <xf numFmtId="0" fontId="18" fillId="0" borderId="0" xfId="0" applyFont="1" applyAlignment="1">
      <alignment horizontal="left"/>
    </xf>
    <xf numFmtId="0" fontId="18" fillId="0" borderId="7" xfId="0" applyFont="1" applyBorder="1" applyAlignment="1">
      <alignment horizontal="center"/>
    </xf>
    <xf numFmtId="0" fontId="18" fillId="0" borderId="0" xfId="0" applyFont="1" applyAlignment="1">
      <alignment horizontal="left" vertical="center"/>
    </xf>
    <xf numFmtId="6" fontId="18" fillId="0" borderId="0" xfId="0" applyNumberFormat="1" applyFont="1"/>
    <xf numFmtId="3" fontId="18" fillId="0" borderId="0" xfId="0" applyNumberFormat="1" applyFont="1"/>
    <xf numFmtId="0" fontId="20" fillId="0" borderId="90" xfId="0" applyFont="1" applyBorder="1" applyAlignment="1">
      <alignment horizontal="center"/>
    </xf>
    <xf numFmtId="0" fontId="20" fillId="0" borderId="87" xfId="0" applyFont="1" applyBorder="1" applyAlignment="1">
      <alignment horizontal="center"/>
    </xf>
    <xf numFmtId="0" fontId="20" fillId="0" borderId="88" xfId="0" applyFont="1" applyBorder="1" applyAlignment="1">
      <alignment horizontal="center"/>
    </xf>
    <xf numFmtId="0" fontId="20" fillId="0" borderId="94" xfId="0" applyFont="1" applyBorder="1" applyAlignment="1">
      <alignment horizontal="center"/>
    </xf>
    <xf numFmtId="0" fontId="20" fillId="0" borderId="91" xfId="0" applyFont="1" applyBorder="1" applyAlignment="1">
      <alignment horizontal="center" vertical="center"/>
    </xf>
    <xf numFmtId="166" fontId="18" fillId="0" borderId="78" xfId="0" applyNumberFormat="1" applyFont="1" applyBorder="1" applyAlignment="1">
      <alignment horizontal="center" vertical="center"/>
    </xf>
    <xf numFmtId="166" fontId="18" fillId="0" borderId="79" xfId="0" applyNumberFormat="1" applyFont="1" applyBorder="1" applyAlignment="1">
      <alignment horizontal="center" vertical="center"/>
    </xf>
    <xf numFmtId="166" fontId="18" fillId="0" borderId="80" xfId="0" applyNumberFormat="1" applyFont="1" applyBorder="1" applyAlignment="1">
      <alignment horizontal="center" vertical="center"/>
    </xf>
    <xf numFmtId="166" fontId="18" fillId="0" borderId="84" xfId="0" applyNumberFormat="1" applyFont="1" applyBorder="1" applyAlignment="1">
      <alignment horizontal="center" vertical="center"/>
    </xf>
    <xf numFmtId="0" fontId="20" fillId="0" borderId="92" xfId="0" applyFont="1" applyBorder="1" applyAlignment="1">
      <alignment horizontal="center" vertical="center"/>
    </xf>
    <xf numFmtId="166" fontId="18" fillId="0" borderId="81" xfId="0" applyNumberFormat="1" applyFont="1" applyBorder="1" applyAlignment="1">
      <alignment horizontal="center" vertical="center"/>
    </xf>
    <xf numFmtId="166" fontId="18" fillId="0" borderId="82" xfId="0" applyNumberFormat="1" applyFont="1" applyBorder="1" applyAlignment="1">
      <alignment horizontal="center" vertical="center"/>
    </xf>
    <xf numFmtId="166" fontId="18" fillId="0" borderId="83" xfId="0" applyNumberFormat="1" applyFont="1" applyBorder="1" applyAlignment="1">
      <alignment horizontal="center" vertical="center"/>
    </xf>
    <xf numFmtId="166" fontId="18" fillId="0" borderId="85" xfId="0" applyNumberFormat="1" applyFont="1" applyBorder="1" applyAlignment="1">
      <alignment horizontal="center" vertical="center"/>
    </xf>
    <xf numFmtId="0" fontId="26" fillId="15" borderId="0" xfId="0" applyFont="1" applyFill="1"/>
    <xf numFmtId="0" fontId="18" fillId="9" borderId="23" xfId="0" applyFont="1" applyFill="1" applyBorder="1" applyAlignment="1">
      <alignment horizontal="left"/>
    </xf>
    <xf numFmtId="166" fontId="18" fillId="0" borderId="23" xfId="0" applyNumberFormat="1" applyFont="1" applyBorder="1"/>
    <xf numFmtId="0" fontId="18" fillId="0" borderId="23" xfId="0" applyFont="1" applyBorder="1" applyAlignment="1">
      <alignment horizontal="center" vertical="center"/>
    </xf>
    <xf numFmtId="169" fontId="18" fillId="0" borderId="23" xfId="4" applyNumberFormat="1" applyFont="1" applyBorder="1"/>
    <xf numFmtId="0" fontId="18" fillId="0" borderId="98" xfId="0" applyFont="1" applyBorder="1"/>
    <xf numFmtId="0" fontId="18" fillId="0" borderId="99" xfId="0" applyFont="1" applyBorder="1"/>
    <xf numFmtId="0" fontId="18" fillId="0" borderId="100" xfId="0" applyFont="1" applyBorder="1"/>
    <xf numFmtId="0" fontId="18" fillId="0" borderId="101" xfId="0" applyFont="1" applyBorder="1"/>
    <xf numFmtId="0" fontId="18" fillId="0" borderId="102" xfId="0" applyFont="1" applyBorder="1"/>
    <xf numFmtId="0" fontId="18" fillId="0" borderId="103" xfId="0" applyFont="1" applyBorder="1"/>
    <xf numFmtId="0" fontId="28" fillId="15" borderId="0" xfId="0" applyFont="1" applyFill="1"/>
    <xf numFmtId="0" fontId="18" fillId="8" borderId="7" xfId="0" applyFont="1" applyFill="1" applyBorder="1"/>
    <xf numFmtId="0" fontId="26" fillId="15" borderId="7" xfId="0" applyFont="1" applyFill="1" applyBorder="1"/>
    <xf numFmtId="0" fontId="23" fillId="0" borderId="7" xfId="0" applyFont="1" applyBorder="1"/>
    <xf numFmtId="0" fontId="26" fillId="11" borderId="7" xfId="0" applyFont="1" applyFill="1" applyBorder="1"/>
    <xf numFmtId="0" fontId="26" fillId="14" borderId="7" xfId="0" applyFont="1" applyFill="1" applyBorder="1"/>
    <xf numFmtId="0" fontId="18" fillId="14" borderId="0" xfId="0" applyFont="1" applyFill="1"/>
    <xf numFmtId="0" fontId="18" fillId="10" borderId="7" xfId="0" applyFont="1" applyFill="1" applyBorder="1"/>
    <xf numFmtId="0" fontId="18" fillId="9" borderId="7" xfId="0" applyFont="1" applyFill="1" applyBorder="1"/>
    <xf numFmtId="0" fontId="18" fillId="10" borderId="7" xfId="0" applyFont="1" applyFill="1" applyBorder="1" applyAlignment="1">
      <alignment horizontal="center"/>
    </xf>
    <xf numFmtId="0" fontId="18" fillId="8" borderId="0" xfId="0" applyFont="1" applyFill="1"/>
    <xf numFmtId="0" fontId="55" fillId="0" borderId="8" xfId="2" applyFont="1" applyBorder="1" applyAlignment="1">
      <alignment horizontal="left" vertical="center" wrapText="1"/>
    </xf>
    <xf numFmtId="3" fontId="33" fillId="8" borderId="9" xfId="2" applyNumberFormat="1" applyFont="1" applyFill="1" applyBorder="1" applyAlignment="1">
      <alignment horizontal="center" vertical="center" wrapText="1"/>
    </xf>
    <xf numFmtId="3" fontId="33" fillId="8" borderId="9" xfId="2" applyNumberFormat="1" applyFont="1" applyFill="1" applyBorder="1" applyAlignment="1">
      <alignment horizontal="left" vertical="center" wrapText="1"/>
    </xf>
    <xf numFmtId="0" fontId="26" fillId="12" borderId="0" xfId="0" applyFont="1" applyFill="1" applyAlignment="1">
      <alignment horizontal="left"/>
    </xf>
    <xf numFmtId="165" fontId="55" fillId="0" borderId="0" xfId="2" applyNumberFormat="1" applyFont="1" applyAlignment="1">
      <alignment horizontal="center"/>
    </xf>
    <xf numFmtId="3" fontId="55" fillId="0" borderId="0" xfId="2" applyNumberFormat="1" applyFont="1" applyAlignment="1">
      <alignment horizontal="center"/>
    </xf>
    <xf numFmtId="168" fontId="55" fillId="0" borderId="0" xfId="3" applyNumberFormat="1" applyFont="1" applyFill="1" applyBorder="1" applyAlignment="1">
      <alignment horizontal="center"/>
    </xf>
    <xf numFmtId="3" fontId="55" fillId="0" borderId="0" xfId="2" applyNumberFormat="1" applyFont="1" applyAlignment="1">
      <alignment horizontal="left"/>
    </xf>
    <xf numFmtId="165" fontId="55" fillId="0" borderId="0" xfId="1" applyNumberFormat="1" applyFont="1" applyAlignment="1">
      <alignment horizontal="center"/>
    </xf>
    <xf numFmtId="0" fontId="26" fillId="15" borderId="0" xfId="0" applyFont="1" applyFill="1" applyAlignment="1">
      <alignment horizontal="left"/>
    </xf>
    <xf numFmtId="0" fontId="26" fillId="15" borderId="0" xfId="0" applyFont="1" applyFill="1" applyAlignment="1">
      <alignment horizontal="center"/>
    </xf>
    <xf numFmtId="0" fontId="78" fillId="15" borderId="0" xfId="0" applyFont="1" applyFill="1" applyAlignment="1">
      <alignment horizontal="left" vertical="center" textRotation="180"/>
    </xf>
    <xf numFmtId="3" fontId="28" fillId="15" borderId="9" xfId="2" applyNumberFormat="1" applyFont="1" applyFill="1" applyBorder="1" applyAlignment="1">
      <alignment horizontal="left" vertical="center" wrapText="1"/>
    </xf>
    <xf numFmtId="3" fontId="28" fillId="15" borderId="9" xfId="2" applyNumberFormat="1" applyFont="1" applyFill="1" applyBorder="1" applyAlignment="1">
      <alignment horizontal="center" vertical="center" wrapText="1"/>
    </xf>
    <xf numFmtId="165" fontId="28" fillId="15" borderId="7" xfId="1" applyNumberFormat="1" applyFont="1" applyFill="1" applyBorder="1" applyAlignment="1">
      <alignment horizontal="center" vertical="center" wrapText="1"/>
    </xf>
    <xf numFmtId="165" fontId="28" fillId="15" borderId="7" xfId="1" applyNumberFormat="1" applyFont="1" applyFill="1" applyBorder="1" applyAlignment="1">
      <alignment horizontal="left" vertical="center" wrapText="1"/>
    </xf>
    <xf numFmtId="3" fontId="28" fillId="15" borderId="134" xfId="2" applyNumberFormat="1" applyFont="1" applyFill="1" applyBorder="1" applyAlignment="1">
      <alignment horizontal="left" vertical="center" wrapText="1"/>
    </xf>
    <xf numFmtId="14" fontId="79" fillId="0" borderId="23" xfId="0" applyNumberFormat="1" applyFont="1" applyBorder="1" applyAlignment="1">
      <alignment horizontal="right"/>
    </xf>
    <xf numFmtId="14" fontId="79" fillId="0" borderId="24" xfId="0" applyNumberFormat="1" applyFont="1" applyBorder="1"/>
    <xf numFmtId="8" fontId="18" fillId="0" borderId="0" xfId="0" applyNumberFormat="1" applyFont="1"/>
    <xf numFmtId="0" fontId="55" fillId="14" borderId="7" xfId="0" applyFont="1" applyFill="1" applyBorder="1"/>
    <xf numFmtId="0" fontId="26" fillId="16" borderId="7" xfId="0" applyFont="1" applyFill="1" applyBorder="1"/>
    <xf numFmtId="0" fontId="21" fillId="0" borderId="32" xfId="0" applyFont="1" applyBorder="1" applyAlignment="1">
      <alignment horizontal="left" wrapText="1"/>
    </xf>
    <xf numFmtId="0" fontId="18" fillId="0" borderId="47" xfId="0" applyFont="1" applyBorder="1" applyAlignment="1">
      <alignment horizontal="left" vertical="top" wrapText="1"/>
    </xf>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left"/>
    </xf>
    <xf numFmtId="0" fontId="17" fillId="0" borderId="0" xfId="0" applyFont="1" applyAlignment="1">
      <alignment horizontal="center"/>
    </xf>
    <xf numFmtId="0" fontId="17" fillId="0" borderId="32" xfId="0" applyFont="1" applyBorder="1" applyAlignment="1">
      <alignment horizontal="center"/>
    </xf>
    <xf numFmtId="0" fontId="19" fillId="0" borderId="0" xfId="0" applyFont="1" applyAlignment="1">
      <alignment horizontal="left" vertical="top"/>
    </xf>
    <xf numFmtId="0" fontId="18" fillId="0" borderId="0" xfId="0" applyFont="1" applyAlignment="1">
      <alignment horizontal="left" wrapText="1"/>
    </xf>
    <xf numFmtId="0" fontId="22" fillId="0" borderId="0" xfId="0" applyFont="1" applyAlignment="1">
      <alignment horizontal="left" vertical="center" wrapText="1"/>
    </xf>
    <xf numFmtId="0" fontId="39" fillId="2" borderId="0" xfId="0" applyFont="1" applyFill="1" applyAlignment="1">
      <alignment horizontal="left" vertical="center" wrapText="1"/>
    </xf>
    <xf numFmtId="0" fontId="28"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39" fillId="2" borderId="0" xfId="0" applyFont="1" applyFill="1" applyAlignment="1">
      <alignment horizontal="left" vertical="center"/>
    </xf>
    <xf numFmtId="0" fontId="39" fillId="2" borderId="0" xfId="0" applyFont="1" applyFill="1" applyAlignment="1">
      <alignment horizontal="left" vertical="top" wrapText="1"/>
    </xf>
    <xf numFmtId="0" fontId="39" fillId="2" borderId="0" xfId="0" applyFont="1" applyFill="1" applyAlignment="1">
      <alignment horizontal="left" vertical="top"/>
    </xf>
    <xf numFmtId="0" fontId="32" fillId="2" borderId="22" xfId="0" applyFont="1" applyFill="1" applyBorder="1" applyAlignment="1">
      <alignment horizontal="left"/>
    </xf>
    <xf numFmtId="0" fontId="32" fillId="2" borderId="33" xfId="0" applyFont="1" applyFill="1" applyBorder="1" applyAlignment="1">
      <alignment horizontal="left"/>
    </xf>
    <xf numFmtId="0" fontId="32" fillId="2" borderId="20" xfId="0" applyFont="1" applyFill="1" applyBorder="1" applyAlignment="1">
      <alignment horizontal="left"/>
    </xf>
    <xf numFmtId="0" fontId="32" fillId="2" borderId="35" xfId="0" applyFont="1" applyFill="1" applyBorder="1" applyAlignment="1">
      <alignment horizontal="left"/>
    </xf>
    <xf numFmtId="0" fontId="27" fillId="2" borderId="15" xfId="0" applyFont="1" applyFill="1" applyBorder="1" applyAlignment="1">
      <alignment horizontal="center" vertical="center"/>
    </xf>
    <xf numFmtId="0" fontId="27" fillId="2" borderId="16" xfId="0" applyFont="1" applyFill="1" applyBorder="1" applyAlignment="1">
      <alignment horizontal="center" vertical="center"/>
    </xf>
    <xf numFmtId="0" fontId="27" fillId="2" borderId="17" xfId="0" applyFont="1" applyFill="1" applyBorder="1" applyAlignment="1">
      <alignment horizontal="center" vertical="center"/>
    </xf>
    <xf numFmtId="0" fontId="32" fillId="2" borderId="30" xfId="0" applyFont="1" applyFill="1" applyBorder="1" applyAlignment="1">
      <alignment horizontal="left"/>
    </xf>
    <xf numFmtId="0" fontId="32" fillId="2" borderId="37" xfId="0" applyFont="1" applyFill="1" applyBorder="1" applyAlignment="1">
      <alignment horizontal="left"/>
    </xf>
    <xf numFmtId="0" fontId="39" fillId="2" borderId="0" xfId="0" applyFont="1" applyFill="1" applyAlignment="1">
      <alignment horizontal="left"/>
    </xf>
    <xf numFmtId="0" fontId="32" fillId="2" borderId="34" xfId="0" applyFont="1" applyFill="1" applyBorder="1" applyAlignment="1">
      <alignment horizontal="left"/>
    </xf>
    <xf numFmtId="167" fontId="18" fillId="2" borderId="10" xfId="0" applyNumberFormat="1" applyFont="1" applyFill="1" applyBorder="1" applyAlignment="1" applyProtection="1">
      <alignment horizontal="left"/>
      <protection locked="0"/>
    </xf>
    <xf numFmtId="167" fontId="18" fillId="2" borderId="7" xfId="0" applyNumberFormat="1" applyFont="1" applyFill="1" applyBorder="1" applyAlignment="1" applyProtection="1">
      <alignment horizontal="left"/>
      <protection locked="0"/>
    </xf>
    <xf numFmtId="167" fontId="18" fillId="2" borderId="11" xfId="0" applyNumberFormat="1" applyFont="1" applyFill="1" applyBorder="1" applyAlignment="1" applyProtection="1">
      <alignment horizontal="left"/>
      <protection locked="0"/>
    </xf>
    <xf numFmtId="0" fontId="32" fillId="2" borderId="36" xfId="0" applyFont="1" applyFill="1" applyBorder="1" applyAlignment="1">
      <alignment horizontal="left"/>
    </xf>
    <xf numFmtId="167" fontId="18" fillId="2" borderId="30" xfId="0" applyNumberFormat="1" applyFont="1" applyFill="1" applyBorder="1" applyAlignment="1" applyProtection="1">
      <alignment horizontal="left"/>
      <protection locked="0"/>
    </xf>
    <xf numFmtId="167" fontId="18" fillId="2" borderId="36" xfId="0" applyNumberFormat="1" applyFont="1" applyFill="1" applyBorder="1" applyAlignment="1" applyProtection="1">
      <alignment horizontal="left"/>
      <protection locked="0"/>
    </xf>
    <xf numFmtId="0" fontId="37" fillId="2" borderId="107" xfId="0" applyFont="1" applyFill="1" applyBorder="1" applyAlignment="1">
      <alignment horizontal="center" vertical="center" wrapText="1"/>
    </xf>
    <xf numFmtId="0" fontId="37" fillId="2" borderId="47" xfId="0" applyFont="1" applyFill="1" applyBorder="1" applyAlignment="1">
      <alignment horizontal="center" vertical="center" wrapText="1"/>
    </xf>
    <xf numFmtId="0" fontId="37" fillId="2" borderId="48" xfId="0" applyFont="1" applyFill="1" applyBorder="1" applyAlignment="1">
      <alignment horizontal="center" vertical="center" wrapText="1"/>
    </xf>
    <xf numFmtId="0" fontId="37" fillId="2" borderId="2"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53" fillId="2" borderId="15" xfId="0" applyFont="1" applyFill="1" applyBorder="1" applyAlignment="1">
      <alignment horizontal="center"/>
    </xf>
    <xf numFmtId="0" fontId="53" fillId="2" borderId="16" xfId="0" applyFont="1" applyFill="1" applyBorder="1" applyAlignment="1">
      <alignment horizontal="center"/>
    </xf>
    <xf numFmtId="0" fontId="46" fillId="2" borderId="40" xfId="0" applyFont="1" applyFill="1" applyBorder="1" applyAlignment="1">
      <alignment horizontal="left" vertical="center" wrapText="1"/>
    </xf>
    <xf numFmtId="0" fontId="46" fillId="2" borderId="18" xfId="0" applyFont="1" applyFill="1" applyBorder="1" applyAlignment="1">
      <alignment horizontal="left" vertical="center"/>
    </xf>
    <xf numFmtId="0" fontId="46" fillId="2" borderId="39" xfId="0" applyFont="1" applyFill="1" applyBorder="1" applyAlignment="1">
      <alignment horizontal="left" vertical="center"/>
    </xf>
    <xf numFmtId="0" fontId="30" fillId="2" borderId="1" xfId="0" applyFont="1" applyFill="1" applyBorder="1" applyAlignment="1">
      <alignment horizontal="left"/>
    </xf>
    <xf numFmtId="0" fontId="30" fillId="2" borderId="0" xfId="0" applyFont="1" applyFill="1" applyAlignment="1">
      <alignment horizontal="left"/>
    </xf>
    <xf numFmtId="0" fontId="32" fillId="2" borderId="40" xfId="0" applyFont="1" applyFill="1" applyBorder="1" applyAlignment="1">
      <alignment horizontal="left"/>
    </xf>
    <xf numFmtId="0" fontId="32" fillId="2" borderId="39" xfId="0" applyFont="1" applyFill="1" applyBorder="1" applyAlignment="1">
      <alignment horizontal="left"/>
    </xf>
    <xf numFmtId="0" fontId="29" fillId="2" borderId="47" xfId="0" applyFont="1" applyFill="1" applyBorder="1" applyAlignment="1">
      <alignment horizontal="center" vertical="center" wrapText="1"/>
    </xf>
    <xf numFmtId="0" fontId="29" fillId="2" borderId="48"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4" xfId="0" applyFont="1" applyFill="1" applyBorder="1" applyAlignment="1">
      <alignment horizontal="center" vertical="center" wrapText="1"/>
    </xf>
    <xf numFmtId="0" fontId="28" fillId="4" borderId="30" xfId="0" applyFont="1" applyFill="1" applyBorder="1" applyAlignment="1">
      <alignment horizontal="center"/>
    </xf>
    <xf numFmtId="0" fontId="28" fillId="4" borderId="36" xfId="0" applyFont="1" applyFill="1" applyBorder="1" applyAlignment="1">
      <alignment horizontal="center"/>
    </xf>
    <xf numFmtId="167" fontId="18" fillId="2" borderId="15" xfId="0" applyNumberFormat="1" applyFont="1" applyFill="1" applyBorder="1" applyAlignment="1" applyProtection="1">
      <alignment horizontal="left"/>
      <protection locked="0"/>
    </xf>
    <xf numFmtId="167" fontId="18" fillId="2" borderId="16" xfId="0" applyNumberFormat="1" applyFont="1" applyFill="1" applyBorder="1" applyAlignment="1" applyProtection="1">
      <alignment horizontal="left"/>
      <protection locked="0"/>
    </xf>
    <xf numFmtId="167" fontId="18" fillId="2" borderId="17" xfId="0" applyNumberFormat="1" applyFont="1" applyFill="1" applyBorder="1" applyAlignment="1" applyProtection="1">
      <alignment horizontal="left"/>
      <protection locked="0"/>
    </xf>
    <xf numFmtId="0" fontId="43" fillId="15" borderId="6" xfId="0" applyFont="1" applyFill="1" applyBorder="1" applyAlignment="1">
      <alignment horizontal="center" vertical="center" wrapText="1"/>
    </xf>
    <xf numFmtId="0" fontId="43" fillId="15" borderId="14" xfId="0" applyFont="1" applyFill="1" applyBorder="1" applyAlignment="1">
      <alignment horizontal="center" vertical="center" wrapText="1"/>
    </xf>
    <xf numFmtId="0" fontId="43" fillId="15" borderId="3" xfId="0" applyFont="1" applyFill="1" applyBorder="1" applyAlignment="1">
      <alignment horizontal="center" vertical="center" wrapText="1"/>
    </xf>
    <xf numFmtId="0" fontId="37" fillId="0" borderId="2" xfId="0" applyFont="1" applyBorder="1" applyAlignment="1">
      <alignment horizontal="center" wrapText="1"/>
    </xf>
    <xf numFmtId="0" fontId="37" fillId="0" borderId="8" xfId="0" applyFont="1" applyBorder="1" applyAlignment="1">
      <alignment horizontal="center" wrapText="1"/>
    </xf>
    <xf numFmtId="0" fontId="37" fillId="0" borderId="5" xfId="0" applyFont="1" applyBorder="1" applyAlignment="1">
      <alignment horizontal="center" wrapText="1"/>
    </xf>
    <xf numFmtId="0" fontId="37" fillId="2" borderId="0" xfId="0" applyFont="1" applyFill="1" applyAlignment="1">
      <alignment horizontal="left" vertical="center" wrapText="1"/>
    </xf>
    <xf numFmtId="0" fontId="37" fillId="0" borderId="23" xfId="0" applyFont="1" applyBorder="1" applyAlignment="1">
      <alignment horizontal="center"/>
    </xf>
    <xf numFmtId="0" fontId="50" fillId="0" borderId="23" xfId="0" applyFont="1" applyBorder="1" applyAlignment="1">
      <alignment horizontal="center"/>
    </xf>
    <xf numFmtId="14" fontId="51" fillId="2" borderId="144" xfId="6" applyNumberFormat="1" applyFont="1" applyFill="1" applyBorder="1" applyAlignment="1" applyProtection="1">
      <alignment horizontal="center" vertical="center" wrapText="1"/>
      <protection hidden="1"/>
    </xf>
    <xf numFmtId="14" fontId="51" fillId="2" borderId="145" xfId="6" applyNumberFormat="1" applyFont="1" applyFill="1" applyBorder="1" applyAlignment="1" applyProtection="1">
      <alignment horizontal="center" vertical="center" wrapText="1"/>
      <protection hidden="1"/>
    </xf>
    <xf numFmtId="14" fontId="51" fillId="2" borderId="146" xfId="6" applyNumberFormat="1" applyFont="1" applyFill="1" applyBorder="1" applyAlignment="1" applyProtection="1">
      <alignment horizontal="center" vertical="center" wrapText="1"/>
      <protection hidden="1"/>
    </xf>
    <xf numFmtId="14" fontId="51" fillId="2" borderId="147" xfId="6" applyNumberFormat="1" applyFont="1" applyFill="1" applyBorder="1" applyAlignment="1" applyProtection="1">
      <alignment horizontal="center" vertical="center" wrapText="1"/>
      <protection hidden="1"/>
    </xf>
    <xf numFmtId="14" fontId="51" fillId="2" borderId="149" xfId="6" applyNumberFormat="1" applyFont="1" applyFill="1" applyBorder="1" applyAlignment="1" applyProtection="1">
      <alignment horizontal="center" vertical="center" wrapText="1"/>
      <protection hidden="1"/>
    </xf>
    <xf numFmtId="0" fontId="37" fillId="0" borderId="24" xfId="0" applyFont="1" applyBorder="1" applyAlignment="1" applyProtection="1">
      <alignment horizontal="center"/>
      <protection locked="0"/>
    </xf>
    <xf numFmtId="0" fontId="37" fillId="0" borderId="31" xfId="0" applyFont="1" applyBorder="1" applyAlignment="1" applyProtection="1">
      <alignment horizontal="center"/>
      <protection locked="0"/>
    </xf>
    <xf numFmtId="0" fontId="37" fillId="0" borderId="64" xfId="0" applyFont="1" applyBorder="1" applyAlignment="1">
      <alignment horizontal="left"/>
    </xf>
    <xf numFmtId="0" fontId="37" fillId="0" borderId="0" xfId="0" applyFont="1" applyAlignment="1">
      <alignment horizontal="left"/>
    </xf>
    <xf numFmtId="0" fontId="37" fillId="0" borderId="23" xfId="0" applyFont="1" applyBorder="1" applyProtection="1">
      <protection locked="0"/>
    </xf>
    <xf numFmtId="0" fontId="37" fillId="0" borderId="64" xfId="0" applyFont="1" applyBorder="1" applyAlignment="1">
      <alignment horizontal="left" wrapText="1"/>
    </xf>
    <xf numFmtId="0" fontId="37" fillId="0" borderId="0" xfId="0" applyFont="1" applyAlignment="1">
      <alignment horizontal="left" wrapText="1"/>
    </xf>
    <xf numFmtId="0" fontId="28" fillId="15" borderId="139" xfId="0" applyFont="1" applyFill="1" applyBorder="1" applyAlignment="1">
      <alignment horizontal="center"/>
    </xf>
    <xf numFmtId="0" fontId="28" fillId="15" borderId="140" xfId="0" applyFont="1" applyFill="1" applyBorder="1" applyAlignment="1">
      <alignment horizontal="center"/>
    </xf>
    <xf numFmtId="0" fontId="51" fillId="2" borderId="141" xfId="6" applyFont="1" applyFill="1" applyBorder="1" applyAlignment="1" applyProtection="1">
      <alignment horizontal="center" vertical="center" textRotation="90" wrapText="1"/>
      <protection hidden="1"/>
    </xf>
    <xf numFmtId="0" fontId="51" fillId="2" borderId="148" xfId="6" applyFont="1" applyFill="1" applyBorder="1" applyAlignment="1" applyProtection="1">
      <alignment horizontal="center" vertical="center" textRotation="90" wrapText="1"/>
      <protection hidden="1"/>
    </xf>
    <xf numFmtId="0" fontId="51" fillId="2" borderId="142" xfId="6" applyFont="1" applyFill="1" applyBorder="1" applyAlignment="1" applyProtection="1">
      <alignment horizontal="center" vertical="center" textRotation="90" wrapText="1"/>
      <protection hidden="1"/>
    </xf>
    <xf numFmtId="0" fontId="51" fillId="2" borderId="77" xfId="6" applyFont="1" applyFill="1" applyBorder="1" applyAlignment="1" applyProtection="1">
      <alignment horizontal="center" vertical="center" textRotation="90" wrapText="1"/>
      <protection hidden="1"/>
    </xf>
    <xf numFmtId="0" fontId="51" fillId="2" borderId="142" xfId="6" applyFont="1" applyFill="1" applyBorder="1" applyAlignment="1" applyProtection="1">
      <alignment horizontal="center" vertical="center" wrapText="1"/>
      <protection hidden="1"/>
    </xf>
    <xf numFmtId="0" fontId="51" fillId="2" borderId="77" xfId="6" applyFont="1" applyFill="1" applyBorder="1" applyAlignment="1" applyProtection="1">
      <alignment horizontal="center" vertical="center" wrapText="1"/>
      <protection hidden="1"/>
    </xf>
    <xf numFmtId="49" fontId="51" fillId="2" borderId="144" xfId="6" applyNumberFormat="1" applyFont="1" applyFill="1" applyBorder="1" applyAlignment="1" applyProtection="1">
      <alignment horizontal="center" vertical="center" wrapText="1"/>
      <protection hidden="1"/>
    </xf>
    <xf numFmtId="49" fontId="51" fillId="2" borderId="145" xfId="6" applyNumberFormat="1" applyFont="1" applyFill="1" applyBorder="1" applyAlignment="1" applyProtection="1">
      <alignment horizontal="center" vertical="center" wrapText="1"/>
      <protection hidden="1"/>
    </xf>
    <xf numFmtId="49" fontId="51" fillId="2" borderId="146" xfId="6" applyNumberFormat="1" applyFont="1" applyFill="1" applyBorder="1" applyAlignment="1" applyProtection="1">
      <alignment horizontal="center" vertical="center" wrapText="1"/>
      <protection hidden="1"/>
    </xf>
    <xf numFmtId="1" fontId="51" fillId="2" borderId="142" xfId="6" applyNumberFormat="1" applyFont="1" applyFill="1" applyBorder="1" applyAlignment="1" applyProtection="1">
      <alignment horizontal="center" vertical="center" wrapText="1"/>
      <protection hidden="1"/>
    </xf>
    <xf numFmtId="1" fontId="51" fillId="2" borderId="77" xfId="6" applyNumberFormat="1" applyFont="1" applyFill="1" applyBorder="1" applyAlignment="1" applyProtection="1">
      <alignment horizontal="center" vertical="center" wrapText="1"/>
      <protection hidden="1"/>
    </xf>
    <xf numFmtId="0" fontId="37" fillId="0" borderId="66" xfId="0" applyFont="1" applyBorder="1" applyAlignment="1">
      <alignment horizontal="left" wrapText="1"/>
    </xf>
    <xf numFmtId="0" fontId="53" fillId="2" borderId="0" xfId="0" applyFont="1" applyFill="1" applyAlignment="1">
      <alignment horizontal="center"/>
    </xf>
    <xf numFmtId="0" fontId="48" fillId="0" borderId="64" xfId="0" applyFont="1" applyBorder="1" applyAlignment="1">
      <alignment horizontal="center" wrapText="1"/>
    </xf>
    <xf numFmtId="0" fontId="48" fillId="0" borderId="0" xfId="0" applyFont="1" applyAlignment="1">
      <alignment horizontal="center" wrapText="1"/>
    </xf>
    <xf numFmtId="0" fontId="37" fillId="0" borderId="52" xfId="0" applyFont="1" applyBorder="1" applyAlignment="1">
      <alignment horizontal="left"/>
    </xf>
    <xf numFmtId="0" fontId="37" fillId="0" borderId="41" xfId="0" applyFont="1" applyBorder="1" applyAlignment="1">
      <alignment horizontal="left"/>
    </xf>
    <xf numFmtId="0" fontId="37" fillId="0" borderId="42" xfId="0" applyFont="1" applyBorder="1" applyAlignment="1">
      <alignment horizontal="left"/>
    </xf>
    <xf numFmtId="167" fontId="50" fillId="0" borderId="59" xfId="0" applyNumberFormat="1" applyFont="1" applyBorder="1" applyAlignment="1" applyProtection="1">
      <alignment horizontal="center"/>
      <protection locked="0"/>
    </xf>
    <xf numFmtId="167" fontId="50" fillId="0" borderId="34" xfId="0" applyNumberFormat="1" applyFont="1" applyBorder="1" applyAlignment="1" applyProtection="1">
      <alignment horizontal="center"/>
      <protection locked="0"/>
    </xf>
    <xf numFmtId="167" fontId="50" fillId="0" borderId="60" xfId="0" applyNumberFormat="1" applyFont="1" applyBorder="1" applyAlignment="1" applyProtection="1">
      <alignment horizontal="center"/>
      <protection locked="0"/>
    </xf>
    <xf numFmtId="167" fontId="37" fillId="0" borderId="7" xfId="0" applyNumberFormat="1" applyFont="1" applyBorder="1" applyProtection="1">
      <protection locked="0"/>
    </xf>
    <xf numFmtId="0" fontId="37" fillId="0" borderId="138" xfId="0" applyFont="1" applyBorder="1" applyAlignment="1">
      <alignment horizontal="center"/>
    </xf>
    <xf numFmtId="0" fontId="37" fillId="0" borderId="53" xfId="0" applyFont="1" applyBorder="1" applyAlignment="1">
      <alignment horizontal="center"/>
    </xf>
    <xf numFmtId="0" fontId="37" fillId="0" borderId="75" xfId="0" applyFont="1" applyBorder="1" applyAlignment="1">
      <alignment horizontal="center"/>
    </xf>
    <xf numFmtId="0" fontId="37" fillId="0" borderId="77" xfId="0" applyFont="1" applyBorder="1" applyProtection="1">
      <protection locked="0"/>
    </xf>
    <xf numFmtId="0" fontId="37" fillId="0" borderId="28" xfId="0" applyFont="1" applyBorder="1" applyAlignment="1">
      <alignment horizontal="center"/>
    </xf>
    <xf numFmtId="167" fontId="37" fillId="0" borderId="7" xfId="0" applyNumberFormat="1" applyFont="1" applyBorder="1" applyAlignment="1">
      <alignment horizontal="center"/>
    </xf>
    <xf numFmtId="0" fontId="37" fillId="0" borderId="7" xfId="0" applyFont="1" applyBorder="1" applyProtection="1">
      <protection locked="0"/>
    </xf>
    <xf numFmtId="0" fontId="56" fillId="0" borderId="129" xfId="0" applyFont="1" applyBorder="1" applyAlignment="1">
      <alignment vertical="center"/>
    </xf>
    <xf numFmtId="0" fontId="56" fillId="0" borderId="124" xfId="0" applyFont="1" applyBorder="1" applyAlignment="1">
      <alignment vertical="center"/>
    </xf>
    <xf numFmtId="0" fontId="56" fillId="0" borderId="123" xfId="0" applyFont="1" applyBorder="1" applyAlignment="1">
      <alignment vertical="center"/>
    </xf>
    <xf numFmtId="0" fontId="54" fillId="0" borderId="129" xfId="0" applyFont="1" applyBorder="1" applyAlignment="1">
      <alignment vertical="center" wrapText="1"/>
    </xf>
    <xf numFmtId="0" fontId="54" fillId="0" borderId="124" xfId="0" applyFont="1" applyBorder="1" applyAlignment="1">
      <alignment vertical="center" wrapText="1"/>
    </xf>
    <xf numFmtId="0" fontId="54" fillId="0" borderId="123" xfId="0" applyFont="1" applyBorder="1" applyAlignment="1">
      <alignment vertical="center" wrapText="1"/>
    </xf>
    <xf numFmtId="0" fontId="45" fillId="0" borderId="124" xfId="0" applyFont="1" applyBorder="1" applyAlignment="1">
      <alignment vertical="center" wrapText="1"/>
    </xf>
    <xf numFmtId="0" fontId="53" fillId="0" borderId="124" xfId="0" applyFont="1" applyBorder="1" applyAlignment="1">
      <alignment horizontal="center" vertical="center"/>
    </xf>
    <xf numFmtId="0" fontId="53" fillId="0" borderId="123" xfId="0" applyFont="1" applyBorder="1" applyAlignment="1">
      <alignment horizontal="center" vertical="center"/>
    </xf>
    <xf numFmtId="0" fontId="18" fillId="0" borderId="124" xfId="0" applyFont="1" applyBorder="1" applyAlignment="1">
      <alignment horizontal="center" vertical="center"/>
    </xf>
    <xf numFmtId="0" fontId="54" fillId="0" borderId="130" xfId="0" applyFont="1" applyBorder="1" applyAlignment="1">
      <alignment vertical="center" wrapText="1"/>
    </xf>
    <xf numFmtId="0" fontId="54" fillId="0" borderId="125" xfId="0" applyFont="1" applyBorder="1" applyAlignment="1">
      <alignment vertical="center" wrapText="1"/>
    </xf>
    <xf numFmtId="0" fontId="57" fillId="0" borderId="124" xfId="0" applyFont="1" applyBorder="1" applyAlignment="1">
      <alignment vertical="center"/>
    </xf>
    <xf numFmtId="0" fontId="57" fillId="0" borderId="124" xfId="0" applyFont="1" applyBorder="1" applyAlignment="1">
      <alignment vertical="center" wrapText="1"/>
    </xf>
    <xf numFmtId="0" fontId="54" fillId="0" borderId="129" xfId="0" applyFont="1" applyBorder="1" applyAlignment="1">
      <alignment vertical="center"/>
    </xf>
    <xf numFmtId="0" fontId="54" fillId="0" borderId="124" xfId="0" applyFont="1" applyBorder="1" applyAlignment="1">
      <alignment vertical="center"/>
    </xf>
    <xf numFmtId="0" fontId="54" fillId="0" borderId="123" xfId="0" applyFont="1" applyBorder="1" applyAlignment="1">
      <alignment vertical="center"/>
    </xf>
    <xf numFmtId="0" fontId="57" fillId="0" borderId="129" xfId="0" applyFont="1" applyBorder="1" applyAlignment="1">
      <alignment vertical="center" wrapText="1"/>
    </xf>
    <xf numFmtId="0" fontId="57" fillId="0" borderId="123" xfId="0" applyFont="1" applyBorder="1" applyAlignment="1">
      <alignment vertical="center" wrapText="1"/>
    </xf>
    <xf numFmtId="0" fontId="53" fillId="0" borderId="53" xfId="0" applyFont="1" applyBorder="1" applyAlignment="1">
      <alignment horizontal="center" vertical="center"/>
    </xf>
    <xf numFmtId="0" fontId="22" fillId="7" borderId="15" xfId="0" applyFont="1" applyFill="1" applyBorder="1" applyAlignment="1">
      <alignment horizontal="left" vertical="center"/>
    </xf>
    <xf numFmtId="0" fontId="22" fillId="7" borderId="16" xfId="0" applyFont="1" applyFill="1" applyBorder="1" applyAlignment="1">
      <alignment horizontal="left" vertical="center"/>
    </xf>
    <xf numFmtId="0" fontId="28" fillId="15" borderId="15" xfId="0" applyFont="1" applyFill="1" applyBorder="1" applyAlignment="1">
      <alignment horizontal="center"/>
    </xf>
    <xf numFmtId="0" fontId="28" fillId="15" borderId="16" xfId="0" applyFont="1" applyFill="1" applyBorder="1" applyAlignment="1">
      <alignment horizontal="center"/>
    </xf>
    <xf numFmtId="0" fontId="28" fillId="15" borderId="17" xfId="0" applyFont="1" applyFill="1" applyBorder="1" applyAlignment="1">
      <alignment horizontal="center"/>
    </xf>
    <xf numFmtId="167" fontId="22" fillId="7" borderId="15" xfId="0" applyNumberFormat="1" applyFont="1" applyFill="1" applyBorder="1" applyAlignment="1" applyProtection="1">
      <alignment horizontal="left" vertical="center"/>
      <protection locked="0"/>
    </xf>
    <xf numFmtId="167" fontId="22" fillId="7" borderId="16" xfId="0" applyNumberFormat="1" applyFont="1" applyFill="1" applyBorder="1" applyAlignment="1" applyProtection="1">
      <alignment horizontal="left" vertical="center"/>
      <protection locked="0"/>
    </xf>
    <xf numFmtId="167" fontId="22" fillId="7" borderId="17" xfId="0" applyNumberFormat="1" applyFont="1" applyFill="1" applyBorder="1" applyAlignment="1" applyProtection="1">
      <alignment horizontal="left" vertical="center"/>
      <protection locked="0"/>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55" fillId="0" borderId="24" xfId="0" applyFont="1" applyBorder="1" applyAlignment="1">
      <alignment horizontal="center" vertical="center"/>
    </xf>
    <xf numFmtId="0" fontId="55" fillId="0" borderId="31" xfId="0" applyFont="1" applyBorder="1" applyAlignment="1">
      <alignment horizontal="center" vertical="center"/>
    </xf>
    <xf numFmtId="0" fontId="55" fillId="0" borderId="27" xfId="0" applyFont="1" applyBorder="1" applyAlignment="1">
      <alignment horizontal="center" vertical="center"/>
    </xf>
    <xf numFmtId="0" fontId="18" fillId="0" borderId="31" xfId="0" applyFont="1" applyBorder="1" applyAlignment="1">
      <alignment horizontal="left" wrapText="1"/>
    </xf>
    <xf numFmtId="0" fontId="22" fillId="7" borderId="17" xfId="0" applyFont="1" applyFill="1" applyBorder="1" applyAlignment="1">
      <alignment horizontal="left" vertical="center"/>
    </xf>
    <xf numFmtId="0" fontId="37" fillId="0" borderId="0" xfId="0" applyFont="1" applyAlignment="1">
      <alignment horizontal="center" vertical="center" wrapText="1"/>
    </xf>
    <xf numFmtId="0" fontId="28" fillId="15" borderId="6" xfId="0" applyFont="1" applyFill="1" applyBorder="1" applyAlignment="1">
      <alignment horizontal="center"/>
    </xf>
    <xf numFmtId="0" fontId="28" fillId="15" borderId="14" xfId="0" applyFont="1" applyFill="1" applyBorder="1" applyAlignment="1">
      <alignment horizontal="center"/>
    </xf>
    <xf numFmtId="0" fontId="28" fillId="15" borderId="3" xfId="0" applyFont="1" applyFill="1" applyBorder="1" applyAlignment="1">
      <alignment horizontal="center"/>
    </xf>
    <xf numFmtId="0" fontId="18" fillId="0" borderId="6" xfId="0" applyFont="1" applyBorder="1" applyAlignment="1">
      <alignment horizontal="left" vertical="center" wrapText="1"/>
    </xf>
    <xf numFmtId="0" fontId="18" fillId="0" borderId="14" xfId="0" applyFont="1" applyBorder="1" applyAlignment="1">
      <alignment horizontal="left" vertical="center" wrapText="1"/>
    </xf>
    <xf numFmtId="0" fontId="18" fillId="0" borderId="2" xfId="0" applyFont="1" applyBorder="1" applyAlignment="1">
      <alignment horizontal="left" vertical="center" wrapText="1"/>
    </xf>
    <xf numFmtId="0" fontId="18" fillId="0" borderId="8" xfId="0" applyFont="1" applyBorder="1" applyAlignment="1">
      <alignment horizontal="left" vertical="center" wrapText="1"/>
    </xf>
    <xf numFmtId="0" fontId="18" fillId="0" borderId="6"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37" fillId="0" borderId="31" xfId="0" applyFont="1" applyBorder="1" applyAlignment="1">
      <alignment horizontal="left" vertical="center"/>
    </xf>
    <xf numFmtId="0" fontId="18" fillId="0" borderId="17" xfId="0" applyFont="1" applyBorder="1" applyAlignment="1">
      <alignment horizontal="left" vertical="center"/>
    </xf>
    <xf numFmtId="0" fontId="37" fillId="2" borderId="64" xfId="0" applyFont="1" applyFill="1" applyBorder="1" applyAlignment="1" applyProtection="1">
      <alignment horizontal="center"/>
      <protection locked="0"/>
    </xf>
    <xf numFmtId="0" fontId="37" fillId="2" borderId="0" xfId="0" applyFont="1" applyFill="1" applyAlignment="1" applyProtection="1">
      <alignment horizontal="center"/>
      <protection locked="0"/>
    </xf>
    <xf numFmtId="0" fontId="37" fillId="2" borderId="64" xfId="0" applyFont="1" applyFill="1" applyBorder="1" applyAlignment="1">
      <alignment horizontal="center"/>
    </xf>
    <xf numFmtId="0" fontId="37" fillId="2" borderId="0" xfId="0" applyFont="1" applyFill="1" applyAlignment="1">
      <alignment horizontal="center"/>
    </xf>
    <xf numFmtId="0" fontId="37" fillId="2" borderId="24" xfId="0" applyFont="1" applyFill="1" applyBorder="1" applyProtection="1">
      <protection locked="0"/>
    </xf>
    <xf numFmtId="0" fontId="37" fillId="2" borderId="27" xfId="0" applyFont="1" applyFill="1" applyBorder="1" applyProtection="1">
      <protection locked="0"/>
    </xf>
    <xf numFmtId="0" fontId="53" fillId="0" borderId="64" xfId="0" applyFont="1" applyBorder="1" applyAlignment="1">
      <alignment horizontal="center"/>
    </xf>
    <xf numFmtId="0" fontId="53" fillId="0" borderId="0" xfId="0" applyFont="1" applyAlignment="1">
      <alignment horizontal="center"/>
    </xf>
    <xf numFmtId="0" fontId="37" fillId="2" borderId="0" xfId="0" applyFont="1" applyFill="1" applyAlignment="1">
      <alignment horizontal="left" wrapText="1"/>
    </xf>
    <xf numFmtId="0" fontId="58" fillId="13" borderId="10" xfId="0" applyFont="1" applyFill="1" applyBorder="1" applyAlignment="1">
      <alignment vertical="center" wrapText="1"/>
    </xf>
    <xf numFmtId="0" fontId="58" fillId="13" borderId="12" xfId="0" applyFont="1" applyFill="1" applyBorder="1" applyAlignment="1">
      <alignment vertical="center" wrapText="1"/>
    </xf>
    <xf numFmtId="0" fontId="58" fillId="13" borderId="7" xfId="0" applyFont="1" applyFill="1" applyBorder="1" applyAlignment="1">
      <alignment horizontal="center" vertical="center" wrapText="1"/>
    </xf>
    <xf numFmtId="0" fontId="58" fillId="13" borderId="13" xfId="0" applyFont="1" applyFill="1" applyBorder="1" applyAlignment="1">
      <alignment horizontal="center" vertical="center" wrapText="1"/>
    </xf>
    <xf numFmtId="0" fontId="58" fillId="13" borderId="11" xfId="0" applyFont="1" applyFill="1" applyBorder="1" applyAlignment="1">
      <alignment horizontal="center" vertical="center" wrapText="1"/>
    </xf>
    <xf numFmtId="0" fontId="58" fillId="13" borderId="46" xfId="0" applyFont="1" applyFill="1" applyBorder="1" applyAlignment="1">
      <alignment horizontal="center" vertical="center" wrapText="1"/>
    </xf>
    <xf numFmtId="0" fontId="58" fillId="2" borderId="0" xfId="0" applyFont="1" applyFill="1" applyAlignment="1">
      <alignment horizontal="center" vertical="center" wrapText="1"/>
    </xf>
    <xf numFmtId="14" fontId="37" fillId="0" borderId="64" xfId="0" applyNumberFormat="1" applyFont="1" applyBorder="1" applyAlignment="1">
      <alignment horizontal="center"/>
    </xf>
    <xf numFmtId="14" fontId="37" fillId="0" borderId="66" xfId="0" applyNumberFormat="1" applyFont="1" applyBorder="1" applyAlignment="1">
      <alignment horizontal="center"/>
    </xf>
    <xf numFmtId="0" fontId="58" fillId="13" borderId="21" xfId="0" applyFont="1" applyFill="1" applyBorder="1" applyAlignment="1">
      <alignment horizontal="center" vertical="center" wrapText="1"/>
    </xf>
    <xf numFmtId="0" fontId="58" fillId="13" borderId="150" xfId="0" applyFont="1" applyFill="1" applyBorder="1" applyAlignment="1">
      <alignment horizontal="center" vertical="center" wrapText="1"/>
    </xf>
    <xf numFmtId="0" fontId="32" fillId="2" borderId="32" xfId="0" applyFont="1" applyFill="1" applyBorder="1" applyAlignment="1">
      <alignment horizontal="left"/>
    </xf>
    <xf numFmtId="0" fontId="28" fillId="4" borderId="6" xfId="0" applyFont="1" applyFill="1" applyBorder="1" applyAlignment="1">
      <alignment horizontal="center"/>
    </xf>
    <xf numFmtId="0" fontId="28" fillId="4" borderId="14" xfId="0" applyFont="1" applyFill="1" applyBorder="1" applyAlignment="1">
      <alignment horizontal="center"/>
    </xf>
    <xf numFmtId="0" fontId="28" fillId="4" borderId="3" xfId="0" applyFont="1" applyFill="1" applyBorder="1" applyAlignment="1">
      <alignment horizontal="center"/>
    </xf>
    <xf numFmtId="167" fontId="18" fillId="2" borderId="40" xfId="0" applyNumberFormat="1" applyFont="1" applyFill="1" applyBorder="1" applyAlignment="1" applyProtection="1">
      <alignment horizontal="center"/>
      <protection locked="0"/>
    </xf>
    <xf numFmtId="167" fontId="18" fillId="2" borderId="18" xfId="0" applyNumberFormat="1" applyFont="1" applyFill="1" applyBorder="1" applyAlignment="1" applyProtection="1">
      <alignment horizontal="center"/>
      <protection locked="0"/>
    </xf>
    <xf numFmtId="167" fontId="18" fillId="2" borderId="39" xfId="0" applyNumberFormat="1" applyFont="1" applyFill="1" applyBorder="1" applyAlignment="1" applyProtection="1">
      <alignment horizontal="center"/>
      <protection locked="0"/>
    </xf>
    <xf numFmtId="167" fontId="18" fillId="2" borderId="20" xfId="0" applyNumberFormat="1" applyFont="1" applyFill="1" applyBorder="1" applyAlignment="1" applyProtection="1">
      <alignment horizontal="center"/>
      <protection locked="0"/>
    </xf>
    <xf numFmtId="167" fontId="18" fillId="2" borderId="34" xfId="0" applyNumberFormat="1" applyFont="1" applyFill="1" applyBorder="1" applyAlignment="1" applyProtection="1">
      <alignment horizontal="center"/>
      <protection locked="0"/>
    </xf>
    <xf numFmtId="167" fontId="18" fillId="2" borderId="35" xfId="0" applyNumberFormat="1" applyFont="1" applyFill="1" applyBorder="1" applyAlignment="1" applyProtection="1">
      <alignment horizontal="center"/>
      <protection locked="0"/>
    </xf>
    <xf numFmtId="0" fontId="48" fillId="0" borderId="54" xfId="0" applyFont="1" applyBorder="1" applyAlignment="1">
      <alignment horizontal="left" vertical="center" wrapText="1"/>
    </xf>
    <xf numFmtId="0" fontId="38" fillId="2" borderId="14" xfId="0" applyFont="1" applyFill="1" applyBorder="1" applyAlignment="1">
      <alignment vertical="center" wrapText="1"/>
    </xf>
    <xf numFmtId="0" fontId="18" fillId="2" borderId="14" xfId="0" applyFont="1" applyFill="1" applyBorder="1" applyAlignment="1">
      <alignment vertical="center" wrapText="1"/>
    </xf>
    <xf numFmtId="0" fontId="18" fillId="2" borderId="0" xfId="0" applyFont="1" applyFill="1" applyAlignment="1">
      <alignment vertical="center" wrapText="1"/>
    </xf>
    <xf numFmtId="0" fontId="37" fillId="0" borderId="1" xfId="0" applyFont="1" applyBorder="1" applyAlignment="1">
      <alignment vertical="center" wrapText="1"/>
    </xf>
    <xf numFmtId="0" fontId="37" fillId="0" borderId="0" xfId="0" applyFont="1" applyAlignment="1">
      <alignment vertical="center" wrapText="1"/>
    </xf>
    <xf numFmtId="0" fontId="37" fillId="0" borderId="2" xfId="0" applyFont="1" applyBorder="1" applyAlignment="1">
      <alignment vertical="center" wrapText="1"/>
    </xf>
    <xf numFmtId="0" fontId="37" fillId="0" borderId="8" xfId="0" applyFont="1" applyBorder="1" applyAlignment="1">
      <alignment vertical="center" wrapText="1"/>
    </xf>
    <xf numFmtId="167" fontId="18" fillId="2" borderId="30" xfId="0" applyNumberFormat="1" applyFont="1" applyFill="1" applyBorder="1" applyAlignment="1" applyProtection="1">
      <alignment horizontal="center"/>
      <protection locked="0"/>
    </xf>
    <xf numFmtId="167" fontId="18" fillId="2" borderId="36" xfId="0" applyNumberFormat="1" applyFont="1" applyFill="1" applyBorder="1" applyAlignment="1" applyProtection="1">
      <alignment horizontal="center"/>
      <protection locked="0"/>
    </xf>
    <xf numFmtId="167" fontId="18" fillId="2" borderId="37" xfId="0" applyNumberFormat="1" applyFont="1" applyFill="1" applyBorder="1" applyAlignment="1" applyProtection="1">
      <alignment horizontal="center"/>
      <protection locked="0"/>
    </xf>
    <xf numFmtId="0" fontId="27" fillId="0" borderId="2" xfId="0" applyFont="1" applyBorder="1" applyAlignment="1">
      <alignment horizontal="left" vertical="center" wrapText="1"/>
    </xf>
    <xf numFmtId="0" fontId="27" fillId="0" borderId="8" xfId="0" applyFont="1" applyBorder="1" applyAlignment="1">
      <alignment horizontal="left" vertical="center" wrapText="1"/>
    </xf>
    <xf numFmtId="0" fontId="27" fillId="0" borderId="5" xfId="0" applyFont="1" applyBorder="1" applyAlignment="1">
      <alignment horizontal="left" vertical="center" wrapText="1"/>
    </xf>
    <xf numFmtId="0" fontId="34" fillId="15" borderId="6" xfId="0" applyFont="1" applyFill="1" applyBorder="1" applyAlignment="1">
      <alignment horizontal="center" vertical="center" wrapText="1"/>
    </xf>
    <xf numFmtId="0" fontId="34" fillId="15" borderId="14" xfId="0" applyFont="1" applyFill="1" applyBorder="1" applyAlignment="1">
      <alignment horizontal="center" vertical="center" wrapText="1"/>
    </xf>
    <xf numFmtId="0" fontId="37" fillId="0" borderId="6" xfId="0" applyFont="1" applyBorder="1" applyAlignment="1" applyProtection="1">
      <alignment horizontal="center"/>
      <protection locked="0"/>
    </xf>
    <xf numFmtId="0" fontId="37" fillId="0" borderId="14" xfId="0" applyFont="1" applyBorder="1" applyAlignment="1" applyProtection="1">
      <alignment horizontal="center"/>
      <protection locked="0"/>
    </xf>
    <xf numFmtId="0" fontId="37" fillId="0" borderId="3" xfId="0" applyFont="1" applyBorder="1" applyAlignment="1" applyProtection="1">
      <alignment horizontal="center"/>
      <protection locked="0"/>
    </xf>
    <xf numFmtId="0" fontId="37" fillId="0" borderId="57" xfId="0" applyFont="1" applyBorder="1" applyAlignment="1" applyProtection="1">
      <alignment horizontal="center"/>
      <protection locked="0"/>
    </xf>
    <xf numFmtId="0" fontId="37" fillId="0" borderId="53" xfId="0" applyFont="1" applyBorder="1" applyAlignment="1" applyProtection="1">
      <alignment horizontal="center"/>
      <protection locked="0"/>
    </xf>
    <xf numFmtId="0" fontId="37" fillId="0" borderId="58" xfId="0" applyFont="1" applyBorder="1" applyAlignment="1" applyProtection="1">
      <alignment horizontal="center"/>
      <protection locked="0"/>
    </xf>
    <xf numFmtId="0" fontId="37" fillId="0" borderId="56" xfId="0" applyFont="1" applyBorder="1" applyAlignment="1" applyProtection="1">
      <alignment horizontal="center"/>
      <protection locked="0"/>
    </xf>
    <xf numFmtId="0" fontId="37" fillId="0" borderId="8" xfId="0" applyFont="1" applyBorder="1" applyAlignment="1" applyProtection="1">
      <alignment horizontal="center"/>
      <protection locked="0"/>
    </xf>
    <xf numFmtId="0" fontId="37" fillId="0" borderId="5" xfId="0" applyFont="1" applyBorder="1" applyAlignment="1" applyProtection="1">
      <alignment horizontal="center"/>
      <protection locked="0"/>
    </xf>
    <xf numFmtId="0" fontId="60" fillId="3" borderId="6" xfId="0" applyFont="1" applyFill="1" applyBorder="1" applyAlignment="1" applyProtection="1">
      <alignment horizontal="center" vertical="center" textRotation="45"/>
      <protection locked="0"/>
    </xf>
    <xf numFmtId="0" fontId="60" fillId="3" borderId="14" xfId="0" applyFont="1" applyFill="1" applyBorder="1" applyAlignment="1" applyProtection="1">
      <alignment horizontal="center" vertical="center" textRotation="45"/>
      <protection locked="0"/>
    </xf>
    <xf numFmtId="0" fontId="60" fillId="3" borderId="3" xfId="0" applyFont="1" applyFill="1" applyBorder="1" applyAlignment="1" applyProtection="1">
      <alignment horizontal="center" vertical="center" textRotation="45"/>
      <protection locked="0"/>
    </xf>
    <xf numFmtId="0" fontId="60" fillId="3" borderId="1" xfId="0" applyFont="1" applyFill="1" applyBorder="1" applyAlignment="1" applyProtection="1">
      <alignment horizontal="center" vertical="center" textRotation="45"/>
      <protection locked="0"/>
    </xf>
    <xf numFmtId="0" fontId="60" fillId="3" borderId="0" xfId="0" applyFont="1" applyFill="1" applyAlignment="1" applyProtection="1">
      <alignment horizontal="center" vertical="center" textRotation="45"/>
      <protection locked="0"/>
    </xf>
    <xf numFmtId="0" fontId="60" fillId="3" borderId="4" xfId="0" applyFont="1" applyFill="1" applyBorder="1" applyAlignment="1" applyProtection="1">
      <alignment horizontal="center" vertical="center" textRotation="45"/>
      <protection locked="0"/>
    </xf>
    <xf numFmtId="0" fontId="18" fillId="2" borderId="7" xfId="0" applyFont="1" applyFill="1" applyBorder="1" applyAlignment="1" applyProtection="1">
      <alignment horizontal="center"/>
      <protection locked="0"/>
    </xf>
    <xf numFmtId="0" fontId="34" fillId="15" borderId="38" xfId="0" applyFont="1" applyFill="1" applyBorder="1" applyAlignment="1">
      <alignment horizontal="center" vertical="center" wrapText="1"/>
    </xf>
    <xf numFmtId="0" fontId="34" fillId="15" borderId="43" xfId="0" applyFont="1" applyFill="1" applyBorder="1" applyAlignment="1">
      <alignment horizontal="center" vertical="center" wrapText="1"/>
    </xf>
    <xf numFmtId="0" fontId="37" fillId="2" borderId="8" xfId="0" applyFont="1" applyFill="1" applyBorder="1" applyAlignment="1">
      <alignment horizontal="center" wrapText="1"/>
    </xf>
    <xf numFmtId="0" fontId="37" fillId="2" borderId="5" xfId="0" applyFont="1" applyFill="1" applyBorder="1" applyAlignment="1">
      <alignment horizontal="center" wrapText="1"/>
    </xf>
    <xf numFmtId="0" fontId="28" fillId="4" borderId="15" xfId="0" applyFont="1" applyFill="1" applyBorder="1" applyAlignment="1">
      <alignment horizontal="center"/>
    </xf>
    <xf numFmtId="0" fontId="28" fillId="4" borderId="16" xfId="0" applyFont="1" applyFill="1" applyBorder="1" applyAlignment="1">
      <alignment horizontal="center"/>
    </xf>
    <xf numFmtId="0" fontId="28" fillId="4" borderId="17" xfId="0" applyFont="1" applyFill="1" applyBorder="1" applyAlignment="1">
      <alignment horizontal="center"/>
    </xf>
    <xf numFmtId="0" fontId="22" fillId="0" borderId="10" xfId="0" applyFont="1" applyBorder="1" applyAlignment="1">
      <alignment horizontal="left" vertical="center" wrapText="1"/>
    </xf>
    <xf numFmtId="0" fontId="22" fillId="0" borderId="7" xfId="0" applyFont="1" applyBorder="1" applyAlignment="1">
      <alignment horizontal="left" vertical="center"/>
    </xf>
    <xf numFmtId="0" fontId="39" fillId="2" borderId="0" xfId="0" applyFont="1" applyFill="1" applyAlignment="1">
      <alignment horizontal="center" vertical="center" wrapText="1"/>
    </xf>
    <xf numFmtId="0" fontId="32" fillId="2" borderId="30" xfId="0" applyFont="1" applyFill="1" applyBorder="1" applyAlignment="1">
      <alignment horizontal="left" vertical="center"/>
    </xf>
    <xf numFmtId="0" fontId="32" fillId="2" borderId="36" xfId="0" applyFont="1" applyFill="1" applyBorder="1" applyAlignment="1">
      <alignment horizontal="left" vertical="center"/>
    </xf>
    <xf numFmtId="0" fontId="61" fillId="2" borderId="7" xfId="5" applyNumberFormat="1" applyFont="1" applyFill="1" applyBorder="1" applyAlignment="1" applyProtection="1">
      <alignment horizontal="center"/>
      <protection locked="0"/>
    </xf>
    <xf numFmtId="0" fontId="62" fillId="15" borderId="38" xfId="0" applyFont="1" applyFill="1" applyBorder="1" applyAlignment="1">
      <alignment horizontal="center" vertical="center" wrapText="1"/>
    </xf>
    <xf numFmtId="0" fontId="62" fillId="15" borderId="14" xfId="0" applyFont="1" applyFill="1" applyBorder="1" applyAlignment="1">
      <alignment horizontal="center" vertical="center" wrapText="1"/>
    </xf>
    <xf numFmtId="0" fontId="62" fillId="15" borderId="43" xfId="0" applyFont="1" applyFill="1" applyBorder="1" applyAlignment="1">
      <alignment horizontal="center" vertical="center" wrapText="1"/>
    </xf>
    <xf numFmtId="0" fontId="62" fillId="15" borderId="64" xfId="0" applyFont="1" applyFill="1" applyBorder="1" applyAlignment="1">
      <alignment horizontal="center" vertical="center" wrapText="1"/>
    </xf>
    <xf numFmtId="0" fontId="62" fillId="15" borderId="0" xfId="0" applyFont="1" applyFill="1" applyAlignment="1">
      <alignment horizontal="center" vertical="center" wrapText="1"/>
    </xf>
    <xf numFmtId="0" fontId="62" fillId="15" borderId="66" xfId="0" applyFont="1" applyFill="1" applyBorder="1" applyAlignment="1">
      <alignment horizontal="center" vertical="center" wrapText="1"/>
    </xf>
    <xf numFmtId="0" fontId="32" fillId="2" borderId="40" xfId="0" applyFont="1" applyFill="1" applyBorder="1" applyAlignment="1">
      <alignment horizontal="left" vertical="center"/>
    </xf>
    <xf numFmtId="0" fontId="32" fillId="2" borderId="18" xfId="0" applyFont="1" applyFill="1" applyBorder="1" applyAlignment="1">
      <alignment horizontal="left" vertical="center"/>
    </xf>
    <xf numFmtId="0" fontId="34" fillId="15" borderId="40" xfId="0" applyFont="1" applyFill="1" applyBorder="1" applyAlignment="1">
      <alignment horizontal="center" vertical="center" wrapText="1"/>
    </xf>
    <xf numFmtId="0" fontId="34" fillId="15" borderId="39" xfId="0" applyFont="1" applyFill="1" applyBorder="1" applyAlignment="1">
      <alignment horizontal="center" vertical="center" wrapText="1"/>
    </xf>
    <xf numFmtId="0" fontId="56" fillId="0" borderId="20" xfId="0" applyFont="1" applyBorder="1" applyAlignment="1">
      <alignment horizontal="left" vertical="center"/>
    </xf>
    <xf numFmtId="0" fontId="56" fillId="0" borderId="60" xfId="0" applyFont="1" applyBorder="1" applyAlignment="1">
      <alignment horizontal="left" vertical="center"/>
    </xf>
    <xf numFmtId="0" fontId="22" fillId="0" borderId="20" xfId="0" applyFont="1" applyBorder="1" applyAlignment="1">
      <alignment horizontal="left" vertical="center"/>
    </xf>
    <xf numFmtId="0" fontId="22" fillId="0" borderId="34" xfId="0" applyFont="1" applyBorder="1" applyAlignment="1">
      <alignment horizontal="left" vertical="center"/>
    </xf>
    <xf numFmtId="0" fontId="22" fillId="0" borderId="30" xfId="0" applyFont="1" applyBorder="1" applyAlignment="1">
      <alignment horizontal="left" vertical="center" wrapText="1"/>
    </xf>
    <xf numFmtId="0" fontId="22" fillId="0" borderId="36" xfId="0" applyFont="1" applyBorder="1" applyAlignment="1">
      <alignment horizontal="left" vertical="center" wrapText="1"/>
    </xf>
    <xf numFmtId="0" fontId="22" fillId="0" borderId="20" xfId="0" applyFont="1" applyBorder="1" applyAlignment="1">
      <alignment horizontal="center" vertical="center"/>
    </xf>
    <xf numFmtId="0" fontId="22" fillId="0" borderId="60" xfId="0" applyFont="1" applyBorder="1" applyAlignment="1">
      <alignment horizontal="center" vertical="center"/>
    </xf>
    <xf numFmtId="0" fontId="22" fillId="0" borderId="20" xfId="0" applyFont="1" applyBorder="1" applyAlignment="1">
      <alignment horizontal="center" vertical="center" wrapText="1"/>
    </xf>
    <xf numFmtId="0" fontId="22" fillId="0" borderId="60" xfId="0" applyFont="1" applyBorder="1" applyAlignment="1">
      <alignment horizontal="center" vertical="center" wrapText="1"/>
    </xf>
    <xf numFmtId="0" fontId="22" fillId="0" borderId="30" xfId="0" applyFont="1" applyBorder="1" applyAlignment="1">
      <alignment horizontal="left" vertical="center"/>
    </xf>
    <xf numFmtId="0" fontId="22" fillId="0" borderId="36" xfId="0" applyFont="1" applyBorder="1" applyAlignment="1">
      <alignment horizontal="left" vertical="center"/>
    </xf>
    <xf numFmtId="0" fontId="22" fillId="0" borderId="30" xfId="0" applyFont="1" applyBorder="1" applyAlignment="1">
      <alignment horizontal="center" vertical="center" wrapText="1"/>
    </xf>
    <xf numFmtId="0" fontId="22" fillId="0" borderId="19" xfId="0" applyFont="1" applyBorder="1" applyAlignment="1">
      <alignment horizontal="center" vertical="center" wrapText="1"/>
    </xf>
    <xf numFmtId="0" fontId="56" fillId="0" borderId="20" xfId="0" applyFont="1" applyBorder="1" applyAlignment="1">
      <alignment horizontal="left" vertical="center" wrapText="1"/>
    </xf>
    <xf numFmtId="0" fontId="22" fillId="0" borderId="40" xfId="0" applyFont="1" applyBorder="1" applyAlignment="1">
      <alignment horizontal="center" vertical="center"/>
    </xf>
    <xf numFmtId="0" fontId="22" fillId="0" borderId="131" xfId="0" applyFont="1" applyBorder="1" applyAlignment="1">
      <alignment horizontal="center" vertical="center"/>
    </xf>
    <xf numFmtId="0" fontId="50" fillId="0" borderId="89" xfId="0" applyFont="1" applyBorder="1" applyAlignment="1">
      <alignment horizontal="center"/>
    </xf>
    <xf numFmtId="0" fontId="50" fillId="0" borderId="86" xfId="0" applyFont="1" applyBorder="1" applyAlignment="1">
      <alignment horizontal="center"/>
    </xf>
    <xf numFmtId="0" fontId="50" fillId="0" borderId="93" xfId="0" applyFont="1" applyBorder="1" applyAlignment="1">
      <alignment horizontal="center"/>
    </xf>
    <xf numFmtId="0" fontId="28" fillId="15" borderId="95" xfId="0" applyFont="1" applyFill="1" applyBorder="1" applyAlignment="1">
      <alignment horizontal="center" vertical="center" textRotation="90" wrapText="1"/>
    </xf>
    <xf numFmtId="0" fontId="28" fillId="15" borderId="96" xfId="0" applyFont="1" applyFill="1" applyBorder="1" applyAlignment="1">
      <alignment horizontal="center" vertical="center" textRotation="90" wrapText="1"/>
    </xf>
    <xf numFmtId="14" fontId="37" fillId="0" borderId="32" xfId="0" applyNumberFormat="1" applyFont="1" applyBorder="1" applyAlignment="1">
      <alignment horizontal="right"/>
    </xf>
    <xf numFmtId="0" fontId="63" fillId="0" borderId="59" xfId="0" applyFont="1" applyBorder="1" applyAlignment="1">
      <alignment horizontal="center" vertical="center"/>
    </xf>
    <xf numFmtId="0" fontId="63" fillId="0" borderId="34" xfId="0" applyFont="1" applyBorder="1" applyAlignment="1">
      <alignment horizontal="center" vertical="center"/>
    </xf>
    <xf numFmtId="0" fontId="63" fillId="0" borderId="60" xfId="0" applyFont="1" applyBorder="1" applyAlignment="1">
      <alignment horizontal="center" vertical="center"/>
    </xf>
    <xf numFmtId="0" fontId="28" fillId="4" borderId="1" xfId="0" applyFont="1" applyFill="1" applyBorder="1" applyAlignment="1">
      <alignment horizontal="center"/>
    </xf>
    <xf numFmtId="0" fontId="28" fillId="4" borderId="0" xfId="0" applyFont="1" applyFill="1" applyAlignment="1">
      <alignment horizontal="center"/>
    </xf>
    <xf numFmtId="0" fontId="32" fillId="2" borderId="18" xfId="0" applyFont="1" applyFill="1" applyBorder="1" applyAlignment="1">
      <alignment horizontal="left"/>
    </xf>
    <xf numFmtId="0" fontId="48" fillId="0" borderId="47" xfId="0" applyFont="1" applyBorder="1" applyAlignment="1">
      <alignment horizontal="center" vertical="center" wrapText="1"/>
    </xf>
    <xf numFmtId="0" fontId="34" fillId="15" borderId="18" xfId="0" applyFont="1" applyFill="1" applyBorder="1" applyAlignment="1">
      <alignment horizontal="center" vertical="center" wrapText="1"/>
    </xf>
    <xf numFmtId="0" fontId="34" fillId="15" borderId="131" xfId="0" applyFont="1" applyFill="1" applyBorder="1" applyAlignment="1">
      <alignment horizontal="center" vertical="center" wrapText="1"/>
    </xf>
    <xf numFmtId="0" fontId="34" fillId="15" borderId="3" xfId="0" applyFont="1" applyFill="1" applyBorder="1" applyAlignment="1">
      <alignment horizontal="center" vertical="center" wrapText="1"/>
    </xf>
    <xf numFmtId="0" fontId="18" fillId="0" borderId="77" xfId="0" applyFont="1" applyBorder="1" applyAlignment="1">
      <alignment horizontal="center"/>
    </xf>
    <xf numFmtId="166" fontId="18" fillId="0" borderId="77" xfId="0" applyNumberFormat="1" applyFont="1" applyBorder="1" applyAlignment="1">
      <alignment horizontal="center"/>
    </xf>
    <xf numFmtId="0" fontId="18" fillId="0" borderId="7" xfId="0" applyFont="1" applyBorder="1" applyAlignment="1">
      <alignment horizontal="center"/>
    </xf>
    <xf numFmtId="0" fontId="18" fillId="0" borderId="10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108"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12" xfId="0" applyFont="1" applyBorder="1" applyAlignment="1">
      <alignment horizontal="center" vertical="center" wrapText="1"/>
    </xf>
    <xf numFmtId="0" fontId="18" fillId="0" borderId="109" xfId="0" applyFont="1" applyBorder="1" applyAlignment="1">
      <alignment horizontal="center"/>
    </xf>
    <xf numFmtId="0" fontId="18" fillId="0" borderId="110" xfId="0" applyFont="1" applyBorder="1" applyAlignment="1">
      <alignment horizontal="center"/>
    </xf>
    <xf numFmtId="0" fontId="18" fillId="0" borderId="111" xfId="0" applyFont="1" applyBorder="1" applyAlignment="1">
      <alignment horizontal="center"/>
    </xf>
    <xf numFmtId="0" fontId="18" fillId="0" borderId="113" xfId="0" applyFont="1" applyBorder="1" applyAlignment="1">
      <alignment horizontal="center"/>
    </xf>
    <xf numFmtId="0" fontId="18" fillId="0" borderId="114" xfId="0" applyFont="1" applyBorder="1" applyAlignment="1">
      <alignment horizontal="center"/>
    </xf>
    <xf numFmtId="0" fontId="18" fillId="0" borderId="115" xfId="0" applyFont="1" applyBorder="1" applyAlignment="1">
      <alignment horizontal="center"/>
    </xf>
    <xf numFmtId="14" fontId="38" fillId="0" borderId="14" xfId="0" applyNumberFormat="1" applyFont="1" applyBorder="1" applyAlignment="1">
      <alignment horizontal="right"/>
    </xf>
    <xf numFmtId="0" fontId="38" fillId="0" borderId="0" xfId="0" applyFont="1" applyAlignment="1">
      <alignment horizontal="left" vertical="top" wrapText="1"/>
    </xf>
    <xf numFmtId="0" fontId="38" fillId="0" borderId="0" xfId="0" applyFont="1" applyAlignment="1">
      <alignment horizontal="left" vertical="top"/>
    </xf>
    <xf numFmtId="0" fontId="18" fillId="0" borderId="36" xfId="0" applyFont="1" applyBorder="1" applyAlignment="1">
      <alignment horizontal="center"/>
    </xf>
    <xf numFmtId="0" fontId="53" fillId="2" borderId="24" xfId="0" applyFont="1" applyFill="1" applyBorder="1" applyAlignment="1">
      <alignment horizontal="center"/>
    </xf>
    <xf numFmtId="0" fontId="53" fillId="2" borderId="31" xfId="0" applyFont="1" applyFill="1" applyBorder="1" applyAlignment="1">
      <alignment horizontal="center"/>
    </xf>
    <xf numFmtId="0" fontId="53" fillId="2" borderId="27" xfId="0" applyFont="1" applyFill="1" applyBorder="1" applyAlignment="1">
      <alignment horizontal="center"/>
    </xf>
    <xf numFmtId="0" fontId="18" fillId="2" borderId="116" xfId="0" applyFont="1" applyFill="1" applyBorder="1" applyAlignment="1" applyProtection="1">
      <alignment horizontal="center" vertical="center" wrapText="1"/>
      <protection locked="0"/>
    </xf>
    <xf numFmtId="0" fontId="18" fillId="2" borderId="47" xfId="0" applyFont="1" applyFill="1" applyBorder="1" applyAlignment="1" applyProtection="1">
      <alignment horizontal="center" vertical="center" wrapText="1"/>
      <protection locked="0"/>
    </xf>
    <xf numFmtId="0" fontId="18" fillId="2" borderId="108" xfId="0" applyFont="1" applyFill="1" applyBorder="1" applyAlignment="1" applyProtection="1">
      <alignment horizontal="center" vertical="center" wrapText="1"/>
      <protection locked="0"/>
    </xf>
    <xf numFmtId="0" fontId="18" fillId="2" borderId="135" xfId="0" applyFont="1" applyFill="1" applyBorder="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18" fillId="2" borderId="136" xfId="0" applyFont="1" applyFill="1" applyBorder="1" applyAlignment="1" applyProtection="1">
      <alignment horizontal="center" vertical="center" wrapText="1"/>
      <protection locked="0"/>
    </xf>
    <xf numFmtId="0" fontId="18" fillId="2" borderId="137" xfId="0" applyFont="1" applyFill="1" applyBorder="1" applyAlignment="1" applyProtection="1">
      <alignment horizontal="center" vertical="center" wrapText="1"/>
      <protection locked="0"/>
    </xf>
    <xf numFmtId="0" fontId="18" fillId="2" borderId="32" xfId="0" applyFont="1" applyFill="1" applyBorder="1" applyAlignment="1" applyProtection="1">
      <alignment horizontal="center" vertical="center" wrapText="1"/>
      <protection locked="0"/>
    </xf>
    <xf numFmtId="0" fontId="18" fillId="2" borderId="106" xfId="0" applyFont="1" applyFill="1" applyBorder="1" applyAlignment="1" applyProtection="1">
      <alignment horizontal="center" vertical="center" wrapText="1"/>
      <protection locked="0"/>
    </xf>
    <xf numFmtId="0" fontId="18" fillId="2" borderId="107"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18" fillId="2" borderId="22" xfId="0" applyFont="1" applyFill="1" applyBorder="1" applyAlignment="1" applyProtection="1">
      <alignment horizontal="center" vertical="center" wrapText="1"/>
      <protection locked="0"/>
    </xf>
    <xf numFmtId="0" fontId="37" fillId="0" borderId="117" xfId="0" applyFont="1" applyBorder="1" applyAlignment="1">
      <alignment vertical="center" wrapText="1"/>
    </xf>
    <xf numFmtId="0" fontId="37" fillId="0" borderId="23" xfId="0" applyFont="1" applyBorder="1" applyAlignment="1">
      <alignment vertical="center" wrapText="1"/>
    </xf>
    <xf numFmtId="0" fontId="37" fillId="0" borderId="119" xfId="0" applyFont="1" applyBorder="1" applyAlignment="1">
      <alignment vertical="center" wrapText="1"/>
    </xf>
    <xf numFmtId="0" fontId="37" fillId="0" borderId="70" xfId="0" applyFont="1" applyBorder="1" applyAlignment="1">
      <alignment vertical="center" wrapText="1"/>
    </xf>
    <xf numFmtId="0" fontId="37" fillId="0" borderId="23" xfId="0" applyFont="1" applyBorder="1" applyAlignment="1" applyProtection="1">
      <alignment horizontal="center"/>
      <protection locked="0"/>
    </xf>
    <xf numFmtId="0" fontId="37" fillId="0" borderId="118" xfId="0" applyFont="1" applyBorder="1" applyAlignment="1" applyProtection="1">
      <alignment horizontal="center"/>
      <protection locked="0"/>
    </xf>
    <xf numFmtId="0" fontId="37" fillId="0" borderId="70" xfId="0" applyFont="1" applyBorder="1" applyAlignment="1" applyProtection="1">
      <alignment horizontal="center"/>
      <protection locked="0"/>
    </xf>
    <xf numFmtId="0" fontId="37" fillId="0" borderId="120" xfId="0" applyFont="1" applyBorder="1" applyAlignment="1" applyProtection="1">
      <alignment horizontal="center"/>
      <protection locked="0"/>
    </xf>
    <xf numFmtId="0" fontId="32" fillId="2" borderId="10" xfId="0" applyFont="1" applyFill="1" applyBorder="1" applyAlignment="1">
      <alignment horizontal="left"/>
    </xf>
    <xf numFmtId="0" fontId="32" fillId="2" borderId="7" xfId="0" applyFont="1" applyFill="1" applyBorder="1" applyAlignment="1">
      <alignment horizontal="left"/>
    </xf>
    <xf numFmtId="167" fontId="18" fillId="2" borderId="7" xfId="0" applyNumberFormat="1" applyFont="1" applyFill="1" applyBorder="1" applyAlignment="1" applyProtection="1">
      <alignment horizontal="center"/>
      <protection locked="0"/>
    </xf>
    <xf numFmtId="167" fontId="18" fillId="2" borderId="11" xfId="0" applyNumberFormat="1" applyFont="1" applyFill="1" applyBorder="1" applyAlignment="1" applyProtection="1">
      <alignment horizontal="center"/>
      <protection locked="0"/>
    </xf>
    <xf numFmtId="0" fontId="32" fillId="2" borderId="12" xfId="0" applyFont="1" applyFill="1" applyBorder="1" applyAlignment="1">
      <alignment horizontal="left"/>
    </xf>
    <xf numFmtId="0" fontId="32" fillId="2" borderId="13" xfId="0" applyFont="1" applyFill="1" applyBorder="1" applyAlignment="1">
      <alignment horizontal="left"/>
    </xf>
    <xf numFmtId="167" fontId="18" fillId="2" borderId="13" xfId="0" applyNumberFormat="1" applyFont="1" applyFill="1" applyBorder="1" applyAlignment="1" applyProtection="1">
      <alignment horizontal="center"/>
      <protection locked="0"/>
    </xf>
    <xf numFmtId="167" fontId="18" fillId="2" borderId="46" xfId="0" applyNumberFormat="1" applyFont="1" applyFill="1" applyBorder="1" applyAlignment="1" applyProtection="1">
      <alignment horizontal="center"/>
      <protection locked="0"/>
    </xf>
    <xf numFmtId="0" fontId="28" fillId="4" borderId="121" xfId="0" applyFont="1" applyFill="1" applyBorder="1" applyAlignment="1">
      <alignment horizontal="center"/>
    </xf>
    <xf numFmtId="0" fontId="28" fillId="4" borderId="9" xfId="0" applyFont="1" applyFill="1" applyBorder="1" applyAlignment="1">
      <alignment horizontal="center"/>
    </xf>
    <xf numFmtId="0" fontId="28" fillId="4" borderId="49" xfId="0" applyFont="1" applyFill="1" applyBorder="1" applyAlignment="1">
      <alignment horizontal="center"/>
    </xf>
    <xf numFmtId="0" fontId="46" fillId="2" borderId="25" xfId="0" applyFont="1" applyFill="1" applyBorder="1" applyAlignment="1">
      <alignment horizontal="center" vertical="center" wrapText="1"/>
    </xf>
    <xf numFmtId="0" fontId="28" fillId="4" borderId="10" xfId="0" applyFont="1" applyFill="1" applyBorder="1" applyAlignment="1">
      <alignment horizontal="center"/>
    </xf>
    <xf numFmtId="0" fontId="28" fillId="4" borderId="7" xfId="0" applyFont="1" applyFill="1" applyBorder="1" applyAlignment="1">
      <alignment horizontal="center"/>
    </xf>
    <xf numFmtId="0" fontId="28" fillId="4" borderId="11" xfId="0" applyFont="1" applyFill="1" applyBorder="1" applyAlignment="1">
      <alignment horizontal="center"/>
    </xf>
    <xf numFmtId="0" fontId="18" fillId="2" borderId="10"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wrapText="1"/>
      <protection locked="0"/>
    </xf>
    <xf numFmtId="0" fontId="18" fillId="2" borderId="13" xfId="0" applyFont="1" applyFill="1" applyBorder="1" applyAlignment="1" applyProtection="1">
      <alignment horizontal="center" vertical="center" wrapText="1"/>
      <protection locked="0"/>
    </xf>
    <xf numFmtId="0" fontId="18" fillId="2" borderId="46" xfId="0" applyFont="1" applyFill="1" applyBorder="1" applyAlignment="1" applyProtection="1">
      <alignment horizontal="center" vertical="center" wrapText="1"/>
      <protection locked="0"/>
    </xf>
    <xf numFmtId="0" fontId="18" fillId="2" borderId="59" xfId="0" applyFont="1" applyFill="1" applyBorder="1" applyAlignment="1" applyProtection="1">
      <alignment horizontal="center" vertical="center" wrapText="1"/>
      <protection locked="0"/>
    </xf>
    <xf numFmtId="0" fontId="18" fillId="2" borderId="34" xfId="0" applyFont="1" applyFill="1" applyBorder="1" applyAlignment="1" applyProtection="1">
      <alignment horizontal="center" vertical="center" wrapText="1"/>
      <protection locked="0"/>
    </xf>
    <xf numFmtId="0" fontId="18" fillId="2" borderId="60" xfId="0" applyFont="1" applyFill="1" applyBorder="1" applyAlignment="1" applyProtection="1">
      <alignment horizontal="center" vertical="center" wrapText="1"/>
      <protection locked="0"/>
    </xf>
    <xf numFmtId="0" fontId="18" fillId="2" borderId="65"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center" wrapText="1"/>
      <protection locked="0"/>
    </xf>
    <xf numFmtId="0" fontId="28" fillId="4" borderId="40" xfId="0" applyFont="1" applyFill="1" applyBorder="1" applyAlignment="1">
      <alignment horizontal="center"/>
    </xf>
    <xf numFmtId="0" fontId="28" fillId="4" borderId="18" xfId="0" applyFont="1" applyFill="1" applyBorder="1" applyAlignment="1">
      <alignment horizontal="center"/>
    </xf>
    <xf numFmtId="0" fontId="28" fillId="4" borderId="39" xfId="0" applyFont="1" applyFill="1" applyBorder="1" applyAlignment="1">
      <alignment horizontal="center"/>
    </xf>
    <xf numFmtId="0" fontId="18" fillId="2" borderId="7" xfId="0" applyFont="1" applyFill="1" applyBorder="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18" fillId="2" borderId="12" xfId="0" applyFont="1" applyFill="1" applyBorder="1" applyAlignment="1" applyProtection="1">
      <alignment horizontal="left" vertical="center" wrapText="1"/>
      <protection locked="0"/>
    </xf>
    <xf numFmtId="0" fontId="18" fillId="2" borderId="13" xfId="0" applyFont="1" applyFill="1" applyBorder="1" applyAlignment="1" applyProtection="1">
      <alignment horizontal="left" vertical="center" wrapText="1"/>
      <protection locked="0"/>
    </xf>
    <xf numFmtId="0" fontId="37" fillId="0" borderId="26" xfId="0" applyFont="1" applyBorder="1" applyAlignment="1">
      <alignment horizontal="left" vertical="center" wrapText="1"/>
    </xf>
    <xf numFmtId="0" fontId="37" fillId="0" borderId="24" xfId="0" applyFont="1" applyBorder="1" applyAlignment="1">
      <alignment horizontal="left" vertical="center"/>
    </xf>
    <xf numFmtId="0" fontId="37" fillId="0" borderId="27" xfId="0" applyFont="1" applyBorder="1" applyAlignment="1">
      <alignment horizontal="left" vertical="center"/>
    </xf>
    <xf numFmtId="0" fontId="50" fillId="0" borderId="23" xfId="0" applyFont="1" applyBorder="1" applyAlignment="1">
      <alignment horizontal="left" vertical="center"/>
    </xf>
    <xf numFmtId="0" fontId="37" fillId="0" borderId="23" xfId="0" applyFont="1" applyBorder="1" applyAlignment="1">
      <alignment horizontal="left" vertical="center" wrapText="1"/>
    </xf>
    <xf numFmtId="0" fontId="37" fillId="0" borderId="23" xfId="0" applyFont="1" applyBorder="1" applyAlignment="1">
      <alignment horizontal="left" vertical="center"/>
    </xf>
    <xf numFmtId="0" fontId="37" fillId="0" borderId="24" xfId="0" applyFont="1" applyBorder="1" applyAlignment="1">
      <alignment horizontal="left" vertical="center" wrapText="1"/>
    </xf>
    <xf numFmtId="0" fontId="37" fillId="0" borderId="31" xfId="0" applyFont="1" applyBorder="1" applyAlignment="1">
      <alignment horizontal="left" vertical="center" wrapText="1"/>
    </xf>
    <xf numFmtId="0" fontId="37" fillId="0" borderId="27" xfId="0" applyFont="1" applyBorder="1" applyAlignment="1">
      <alignment horizontal="left" vertical="center" wrapText="1"/>
    </xf>
    <xf numFmtId="0" fontId="25" fillId="2" borderId="23" xfId="0" applyFont="1" applyFill="1" applyBorder="1" applyAlignment="1">
      <alignment horizontal="center"/>
    </xf>
    <xf numFmtId="0" fontId="68" fillId="0" borderId="23" xfId="0" applyFont="1" applyBorder="1" applyAlignment="1">
      <alignment horizontal="left" vertical="center" wrapText="1"/>
    </xf>
    <xf numFmtId="0" fontId="68" fillId="0" borderId="25" xfId="0" applyFont="1" applyBorder="1" applyAlignment="1">
      <alignment horizontal="left" vertical="center" wrapText="1"/>
    </xf>
    <xf numFmtId="0" fontId="68" fillId="0" borderId="23" xfId="0" applyFont="1" applyBorder="1" applyAlignment="1">
      <alignment horizontal="left" vertical="center"/>
    </xf>
    <xf numFmtId="0" fontId="32" fillId="2" borderId="10" xfId="0" applyFont="1" applyFill="1" applyBorder="1" applyAlignment="1">
      <alignment horizontal="left" wrapText="1"/>
    </xf>
    <xf numFmtId="0" fontId="32" fillId="2" borderId="7" xfId="0" applyFont="1" applyFill="1" applyBorder="1" applyAlignment="1">
      <alignment horizontal="left" wrapText="1"/>
    </xf>
    <xf numFmtId="0" fontId="32" fillId="2" borderId="12" xfId="0" applyFont="1" applyFill="1" applyBorder="1" applyAlignment="1">
      <alignment horizontal="left" wrapText="1"/>
    </xf>
    <xf numFmtId="0" fontId="32" fillId="2" borderId="26" xfId="0" applyFont="1" applyFill="1" applyBorder="1" applyAlignment="1">
      <alignment horizontal="left"/>
    </xf>
    <xf numFmtId="167" fontId="18" fillId="2" borderId="26" xfId="0" applyNumberFormat="1" applyFont="1" applyFill="1" applyBorder="1" applyAlignment="1" applyProtection="1">
      <alignment horizontal="center"/>
      <protection locked="0"/>
    </xf>
    <xf numFmtId="0" fontId="68" fillId="0" borderId="24" xfId="0" applyFont="1" applyBorder="1" applyAlignment="1">
      <alignment horizontal="left" vertical="center" wrapText="1"/>
    </xf>
    <xf numFmtId="0" fontId="68" fillId="0" borderId="31" xfId="0" applyFont="1" applyBorder="1" applyAlignment="1">
      <alignment horizontal="left" vertical="center" wrapText="1"/>
    </xf>
    <xf numFmtId="0" fontId="68" fillId="0" borderId="27" xfId="0" applyFont="1" applyBorder="1" applyAlignment="1">
      <alignment horizontal="left" vertical="center" wrapText="1"/>
    </xf>
    <xf numFmtId="0" fontId="55" fillId="0" borderId="0" xfId="0" applyFont="1" applyAlignment="1">
      <alignment horizontal="left" wrapText="1"/>
    </xf>
    <xf numFmtId="0" fontId="22" fillId="0" borderId="20" xfId="0" applyFont="1" applyBorder="1" applyAlignment="1">
      <alignment horizontal="left" vertical="center" wrapText="1"/>
    </xf>
    <xf numFmtId="0" fontId="22" fillId="0" borderId="60" xfId="0" applyFont="1" applyBorder="1" applyAlignment="1">
      <alignment horizontal="left" vertical="center" wrapText="1"/>
    </xf>
    <xf numFmtId="0" fontId="51" fillId="2" borderId="7" xfId="0" applyFont="1" applyFill="1" applyBorder="1" applyAlignment="1">
      <alignment horizontal="left" vertical="center" wrapText="1"/>
    </xf>
    <xf numFmtId="0" fontId="51" fillId="2" borderId="7" xfId="0" applyFont="1" applyFill="1" applyBorder="1" applyAlignment="1">
      <alignment horizontal="left" vertical="center"/>
    </xf>
    <xf numFmtId="0" fontId="18" fillId="2" borderId="7" xfId="0" applyFont="1" applyFill="1" applyBorder="1" applyAlignment="1" applyProtection="1">
      <alignment horizontal="left"/>
      <protection locked="0"/>
    </xf>
    <xf numFmtId="0" fontId="18" fillId="0" borderId="0" xfId="0" applyFont="1" applyAlignment="1">
      <alignment horizontal="left" vertical="center"/>
    </xf>
    <xf numFmtId="0" fontId="18" fillId="0" borderId="0" xfId="0" applyFont="1" applyAlignment="1">
      <alignment horizontal="left" vertical="center" wrapText="1"/>
    </xf>
    <xf numFmtId="0" fontId="51" fillId="0" borderId="59" xfId="7" applyFont="1" applyBorder="1" applyAlignment="1">
      <alignment horizontal="left" vertical="center" wrapText="1"/>
    </xf>
    <xf numFmtId="0" fontId="51" fillId="0" borderId="60" xfId="7" applyFont="1" applyBorder="1" applyAlignment="1">
      <alignment horizontal="left" vertical="center" wrapText="1"/>
    </xf>
    <xf numFmtId="0" fontId="32" fillId="2" borderId="7" xfId="0" applyFont="1" applyFill="1" applyBorder="1" applyAlignment="1">
      <alignment horizontal="left" vertical="center" wrapText="1"/>
    </xf>
    <xf numFmtId="0" fontId="22" fillId="0" borderId="59" xfId="0" applyFont="1" applyBorder="1" applyAlignment="1">
      <alignment horizontal="center" vertical="center" wrapText="1"/>
    </xf>
    <xf numFmtId="0" fontId="46" fillId="2" borderId="59" xfId="0" applyFont="1" applyFill="1" applyBorder="1" applyAlignment="1">
      <alignment horizontal="center" vertical="center" wrapText="1"/>
    </xf>
    <xf numFmtId="0" fontId="46" fillId="2" borderId="34" xfId="0" applyFont="1" applyFill="1" applyBorder="1" applyAlignment="1">
      <alignment horizontal="center" vertical="center" wrapText="1"/>
    </xf>
    <xf numFmtId="0" fontId="46" fillId="2" borderId="60" xfId="0" applyFont="1" applyFill="1" applyBorder="1" applyAlignment="1">
      <alignment horizontal="center" vertical="center" wrapText="1"/>
    </xf>
    <xf numFmtId="0" fontId="32" fillId="2" borderId="7" xfId="0" applyFont="1" applyFill="1" applyBorder="1" applyAlignment="1">
      <alignment horizontal="left" vertical="center"/>
    </xf>
    <xf numFmtId="0" fontId="32" fillId="2" borderId="59" xfId="0" applyFont="1" applyFill="1" applyBorder="1" applyAlignment="1">
      <alignment horizontal="left" vertical="center"/>
    </xf>
    <xf numFmtId="0" fontId="32" fillId="2" borderId="60" xfId="0" applyFont="1" applyFill="1" applyBorder="1" applyAlignment="1">
      <alignment horizontal="left" vertical="center"/>
    </xf>
    <xf numFmtId="3" fontId="18" fillId="0" borderId="59" xfId="0" applyNumberFormat="1" applyFont="1" applyBorder="1" applyAlignment="1">
      <alignment horizontal="left" vertical="center"/>
    </xf>
    <xf numFmtId="3" fontId="18" fillId="0" borderId="60" xfId="0" applyNumberFormat="1" applyFont="1" applyBorder="1" applyAlignment="1">
      <alignment horizontal="left" vertical="center"/>
    </xf>
    <xf numFmtId="0" fontId="22" fillId="0" borderId="0" xfId="0" applyFont="1" applyAlignment="1">
      <alignment horizontal="left" vertical="center"/>
    </xf>
    <xf numFmtId="0" fontId="74" fillId="0" borderId="0" xfId="0" applyFont="1" applyAlignment="1">
      <alignment horizontal="left" vertical="center"/>
    </xf>
    <xf numFmtId="0" fontId="74" fillId="0" borderId="0" xfId="0" applyFont="1" applyAlignment="1">
      <alignment horizontal="left" vertical="center" wrapText="1"/>
    </xf>
  </cellXfs>
  <cellStyles count="8">
    <cellStyle name="%" xfId="2" xr:uid="{00000000-0005-0000-0000-000000000000}"/>
    <cellStyle name="Comma" xfId="3" builtinId="3"/>
    <cellStyle name="Currency" xfId="4" builtinId="4"/>
    <cellStyle name="Hyperlink" xfId="5" builtinId="8"/>
    <cellStyle name="Normal" xfId="0" builtinId="0"/>
    <cellStyle name="Normal 2" xfId="7" xr:uid="{BBC7B0BF-1539-4CA9-B0F1-39EA56F42A5A}"/>
    <cellStyle name="Normal 5" xfId="1" xr:uid="{00000000-0005-0000-0000-000005000000}"/>
    <cellStyle name="Normal_Sheet1" xfId="6" xr:uid="{3FF56849-FB30-4D58-A8D9-A6AA6632FDB2}"/>
  </cellStyles>
  <dxfs count="1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s>
  <tableStyles count="0" defaultTableStyle="TableStyleMedium2" defaultPivotStyle="PivotStyleLight16"/>
  <colors>
    <mruColors>
      <color rgb="FF00A4B1"/>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152402</xdr:colOff>
      <xdr:row>3</xdr:row>
      <xdr:rowOff>114300</xdr:rowOff>
    </xdr:from>
    <xdr:to>
      <xdr:col>0</xdr:col>
      <xdr:colOff>600075</xdr:colOff>
      <xdr:row>4</xdr:row>
      <xdr:rowOff>171450</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H="1">
          <a:off x="152402" y="685800"/>
          <a:ext cx="447673" cy="247650"/>
        </a:xfrm>
        <a:prstGeom prst="straightConnector1">
          <a:avLst/>
        </a:prstGeom>
        <a:ln w="31750">
          <a:solidFill>
            <a:srgbClr val="00A4B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zsuzsanna.pinter/AppData/Local/Microsoft/Windows/Temporary%20Internet%20Files/Content.Outlook/IV3XWA41/Copy%20of%20Keszulek_megrendelo_kiemelt_ugyfelek_reszere_201802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yulacsaba.csako\AppData\Local\Microsoft\Windows\INetCache\Content.Outlook\R0B5BT2B\Keszulek_megrendelo_kiemelt_ugyfelek_reszere_asset%20trakc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YIK"/>
      <sheetName val="Megrendelő"/>
      <sheetName val="KészülékÁrlista"/>
      <sheetName val="Választott tarifacsomag"/>
      <sheetName val="Új Számlafizetői nyilatkozat"/>
      <sheetName val="Számhordozhatósági kérdőív"/>
      <sheetName val="Számhordozhatósági tájékoztató"/>
      <sheetName val="Szolgáltatás megrendelő"/>
      <sheetName val="Telemetria megrendelő"/>
      <sheetName val="Flottakövetés megrendelő"/>
      <sheetName val="Mini bázis megrendelő"/>
      <sheetName val="MAP"/>
      <sheetName val="Kiegészítő opció"/>
      <sheetName val="Kiegészítő-kategória1"/>
      <sheetName val="Kiegészítő-kategória2"/>
      <sheetName val="Kiegészítő-kategória3"/>
      <sheetName val="Kiegészítő-kategória4"/>
      <sheetName val="Tartozék_megrendelő"/>
      <sheetName val="Sheet1"/>
      <sheetName val="Raw"/>
      <sheetName val="Ready Business"/>
      <sheetName val="Version_control"/>
      <sheetName val="Dani_nyers"/>
      <sheetName val="Tartozék"/>
      <sheetName val="Híváskontroll"/>
      <sheetName val="Számlaszétválasztás"/>
      <sheetName val="O365 megrendelés"/>
      <sheetName val="Sheet5"/>
      <sheetName val="O365 lemondás"/>
    </sheetNames>
    <sheetDataSet>
      <sheetData sheetId="0" refreshError="1"/>
      <sheetData sheetId="1" refreshError="1">
        <row r="1">
          <cell r="M1" t="str">
            <v xml:space="preserve">Verzió: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
          <cell r="BB1" t="str">
            <v>Tilt</v>
          </cell>
        </row>
        <row r="2">
          <cell r="BB2" t="str">
            <v>Átirányít</v>
          </cell>
        </row>
        <row r="3">
          <cell r="BB3" t="str">
            <v>Engedélyez</v>
          </cell>
        </row>
      </sheetData>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YIK"/>
      <sheetName val="Megrendelő"/>
      <sheetName val="KészülékÁrlista"/>
      <sheetName val="Választott tarifacsomag"/>
      <sheetName val="Kiegészítő-kategória3"/>
      <sheetName val="Új Számlafizetői nyilatkozat"/>
      <sheetName val="Számhordozhatósági kérdőív"/>
      <sheetName val="Számhordozási tájékoztató"/>
      <sheetName val="Szolgáltatás megrendelő"/>
      <sheetName val="Telemetria megrendelő"/>
      <sheetName val="Okos eszköz monitoring"/>
      <sheetName val="Flottakövetés megrendelő"/>
      <sheetName val="MAP"/>
      <sheetName val="Kiegészítő opció"/>
      <sheetName val="Kiegészítő-kategória1"/>
      <sheetName val="Kiegészítő-kategória2"/>
      <sheetName val="Kiegészítő-kategória4"/>
      <sheetName val="Tartozék_megrendelő"/>
      <sheetName val="Sheet1"/>
      <sheetName val="Raw"/>
      <sheetName val="Ready Business"/>
      <sheetName val="Version_control"/>
      <sheetName val="Dani_nyers"/>
      <sheetName val="Tartozék"/>
      <sheetName val="Híváskontroll"/>
      <sheetName val="Magánszámla-fizetői nyilatkozat"/>
      <sheetName val="M365 megrendelés"/>
      <sheetName val="M365 lemondás"/>
      <sheetName val="M365 támogatási szolgáltatások"/>
      <sheetName val="Sheet2"/>
      <sheetName val="Sheet6"/>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8.bin"/><Relationship Id="rId1" Type="http://schemas.openxmlformats.org/officeDocument/2006/relationships/hyperlink" Target="http://www.vodafone.hu/" TargetMode="External"/><Relationship Id="rId4" Type="http://schemas.openxmlformats.org/officeDocument/2006/relationships/comments" Target="../comments4.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eur03.safelinks.protection.outlook.com/?url=https%3A%2F%2Fbusiness.apple.com%2F%23%2Fenrollment%2Fform&amp;data=05%7C01%7Cagnes.kozicszsatkulak%40vodafone.com%7C9f391fcbd62546db4cec08db5cefd272%7C68283f3b84874c86adb3a5228f18b893%7C0%7C0%7C638205957652220354%7CUnknown%7CTWFpbGZsb3d8eyJWIjoiMC4wLjAwMDAiLCJQIjoiV2luMzIiLCJBTiI6Ik1haWwiLCJXVCI6Mn0%3D%7C3000%7C%7C%7C&amp;sdata=lfcs4Zh1paoLYtZBQh1QE%2FhsaBDw0rtZ1lfSr4sH8TU%3D&amp;reserved=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73"/>
  <sheetViews>
    <sheetView showGridLines="0" zoomScaleNormal="100" workbookViewId="0">
      <selection sqref="A1:O2"/>
    </sheetView>
  </sheetViews>
  <sheetFormatPr defaultColWidth="9.140625" defaultRowHeight="16.5" outlineLevelRow="1"/>
  <cols>
    <col min="1" max="16384" width="9.140625" style="2"/>
  </cols>
  <sheetData>
    <row r="1" spans="1:35">
      <c r="A1" s="395" t="s">
        <v>280</v>
      </c>
      <c r="B1" s="395"/>
      <c r="C1" s="395"/>
      <c r="D1" s="395"/>
      <c r="E1" s="395"/>
      <c r="F1" s="395"/>
      <c r="G1" s="395"/>
      <c r="H1" s="395"/>
      <c r="I1" s="395"/>
      <c r="J1" s="395"/>
      <c r="K1" s="395"/>
      <c r="L1" s="395"/>
      <c r="M1" s="395"/>
      <c r="N1" s="395"/>
      <c r="O1" s="395"/>
      <c r="AI1" s="2" t="s">
        <v>493</v>
      </c>
    </row>
    <row r="2" spans="1:35">
      <c r="A2" s="396"/>
      <c r="B2" s="396"/>
      <c r="C2" s="396"/>
      <c r="D2" s="396"/>
      <c r="E2" s="396"/>
      <c r="F2" s="396"/>
      <c r="G2" s="396"/>
      <c r="H2" s="396"/>
      <c r="I2" s="396"/>
      <c r="J2" s="396"/>
      <c r="K2" s="396"/>
      <c r="L2" s="396"/>
      <c r="M2" s="396"/>
      <c r="N2" s="396"/>
      <c r="O2" s="396"/>
      <c r="AI2" s="2" t="s">
        <v>494</v>
      </c>
    </row>
    <row r="4" spans="1:35" ht="18">
      <c r="B4" s="397" t="s">
        <v>704</v>
      </c>
      <c r="C4" s="397"/>
      <c r="D4" s="397"/>
      <c r="E4" s="397"/>
      <c r="F4" s="397"/>
      <c r="G4" s="397"/>
      <c r="H4" s="397"/>
      <c r="I4" s="397"/>
      <c r="J4" s="397"/>
      <c r="K4" s="397"/>
      <c r="L4" s="397"/>
      <c r="M4" s="397"/>
      <c r="N4" s="397"/>
      <c r="O4" s="397"/>
    </row>
    <row r="6" spans="1:35" ht="38.25" customHeight="1">
      <c r="B6" s="390" t="s">
        <v>281</v>
      </c>
      <c r="C6" s="390"/>
      <c r="D6" s="390"/>
      <c r="E6" s="390"/>
      <c r="F6" s="390"/>
      <c r="G6" s="390"/>
      <c r="H6" s="390"/>
      <c r="I6" s="390"/>
      <c r="J6" s="390"/>
      <c r="K6" s="390"/>
      <c r="L6" s="390"/>
      <c r="M6" s="390"/>
      <c r="N6" s="390"/>
      <c r="O6" s="390"/>
    </row>
    <row r="7" spans="1:35" ht="42.6" hidden="1" customHeight="1" outlineLevel="1">
      <c r="B7" s="398" t="s">
        <v>282</v>
      </c>
      <c r="C7" s="398"/>
      <c r="D7" s="398"/>
      <c r="E7" s="398"/>
      <c r="F7" s="398"/>
      <c r="G7" s="398"/>
      <c r="H7" s="398"/>
      <c r="I7" s="398"/>
      <c r="J7" s="398"/>
      <c r="K7" s="398"/>
      <c r="L7" s="398"/>
      <c r="M7" s="398"/>
      <c r="N7" s="398"/>
      <c r="O7" s="398"/>
    </row>
    <row r="8" spans="1:35" ht="35.25" hidden="1" customHeight="1" outlineLevel="1">
      <c r="B8" s="399" t="s">
        <v>705</v>
      </c>
      <c r="C8" s="399"/>
      <c r="D8" s="399"/>
      <c r="E8" s="399"/>
      <c r="F8" s="399"/>
      <c r="G8" s="399"/>
      <c r="H8" s="399"/>
      <c r="I8" s="399"/>
      <c r="J8" s="399"/>
      <c r="K8" s="399"/>
      <c r="L8" s="399"/>
      <c r="M8" s="399"/>
      <c r="N8" s="399"/>
      <c r="O8" s="399"/>
    </row>
    <row r="9" spans="1:35" ht="45" hidden="1" customHeight="1" outlineLevel="1">
      <c r="B9" s="398" t="s">
        <v>283</v>
      </c>
      <c r="C9" s="398"/>
      <c r="D9" s="398"/>
      <c r="E9" s="398"/>
      <c r="F9" s="398"/>
      <c r="G9" s="398"/>
      <c r="H9" s="398"/>
      <c r="I9" s="398"/>
      <c r="J9" s="398"/>
      <c r="K9" s="398"/>
      <c r="L9" s="398"/>
      <c r="M9" s="398"/>
      <c r="N9" s="398"/>
      <c r="O9" s="398"/>
    </row>
    <row r="10" spans="1:35" collapsed="1"/>
    <row r="11" spans="1:35" ht="18.75">
      <c r="B11" s="390" t="s">
        <v>308</v>
      </c>
      <c r="C11" s="390"/>
      <c r="D11" s="390"/>
      <c r="E11" s="390"/>
      <c r="F11" s="390"/>
      <c r="G11" s="390"/>
      <c r="H11" s="390"/>
      <c r="I11" s="390"/>
      <c r="J11" s="390"/>
      <c r="K11" s="390"/>
      <c r="L11" s="390"/>
      <c r="M11" s="390"/>
      <c r="N11" s="390"/>
      <c r="O11" s="390"/>
    </row>
    <row r="12" spans="1:35" ht="32.25" hidden="1" customHeight="1" outlineLevel="1">
      <c r="B12" s="393" t="s">
        <v>309</v>
      </c>
      <c r="C12" s="393"/>
      <c r="D12" s="393"/>
      <c r="E12" s="393"/>
      <c r="F12" s="393"/>
      <c r="G12" s="393"/>
      <c r="H12" s="393"/>
      <c r="I12" s="393"/>
      <c r="J12" s="393"/>
      <c r="K12" s="393"/>
      <c r="L12" s="393"/>
      <c r="M12" s="393"/>
      <c r="N12" s="393"/>
      <c r="O12" s="393"/>
    </row>
    <row r="13" spans="1:35" collapsed="1"/>
    <row r="14" spans="1:35" ht="18.75">
      <c r="B14" s="390" t="s">
        <v>284</v>
      </c>
      <c r="C14" s="390"/>
      <c r="D14" s="390"/>
      <c r="E14" s="390"/>
      <c r="F14" s="390"/>
      <c r="G14" s="390"/>
      <c r="H14" s="390"/>
      <c r="I14" s="390"/>
      <c r="J14" s="390"/>
      <c r="K14" s="390"/>
      <c r="L14" s="390"/>
      <c r="M14" s="390"/>
      <c r="N14" s="390"/>
      <c r="O14" s="390"/>
    </row>
    <row r="15" spans="1:35" ht="51.75" hidden="1" customHeight="1" outlineLevel="1">
      <c r="B15" s="393" t="s">
        <v>509</v>
      </c>
      <c r="C15" s="393"/>
      <c r="D15" s="393"/>
      <c r="E15" s="393"/>
      <c r="F15" s="393"/>
      <c r="G15" s="393"/>
      <c r="H15" s="393"/>
      <c r="I15" s="393"/>
      <c r="J15" s="393"/>
      <c r="K15" s="393"/>
      <c r="L15" s="393"/>
      <c r="M15" s="393"/>
      <c r="N15" s="393"/>
      <c r="O15" s="393"/>
    </row>
    <row r="16" spans="1:35" collapsed="1"/>
    <row r="17" spans="2:15" ht="18.75">
      <c r="B17" s="390" t="s">
        <v>285</v>
      </c>
      <c r="C17" s="390"/>
      <c r="D17" s="390"/>
      <c r="E17" s="390"/>
      <c r="F17" s="390"/>
      <c r="G17" s="390"/>
      <c r="H17" s="390"/>
      <c r="I17" s="390"/>
      <c r="J17" s="390"/>
      <c r="K17" s="390"/>
      <c r="L17" s="390"/>
      <c r="M17" s="390"/>
      <c r="N17" s="390"/>
      <c r="O17" s="390"/>
    </row>
    <row r="18" spans="2:15" ht="49.5" hidden="1" customHeight="1" outlineLevel="1">
      <c r="B18" s="393" t="s">
        <v>286</v>
      </c>
      <c r="C18" s="393"/>
      <c r="D18" s="393"/>
      <c r="E18" s="393"/>
      <c r="F18" s="393"/>
      <c r="G18" s="393"/>
      <c r="H18" s="393"/>
      <c r="I18" s="393"/>
      <c r="J18" s="393"/>
      <c r="K18" s="393"/>
      <c r="L18" s="393"/>
      <c r="M18" s="393"/>
      <c r="N18" s="393"/>
      <c r="O18" s="393"/>
    </row>
    <row r="19" spans="2:15" hidden="1" outlineLevel="1">
      <c r="B19" s="394" t="s">
        <v>287</v>
      </c>
      <c r="C19" s="394"/>
      <c r="D19" s="394"/>
      <c r="E19" s="394"/>
      <c r="F19" s="394"/>
      <c r="G19" s="394"/>
      <c r="H19" s="394"/>
      <c r="I19" s="394"/>
      <c r="J19" s="394"/>
      <c r="K19" s="394"/>
      <c r="L19" s="394"/>
      <c r="M19" s="394"/>
      <c r="N19" s="394"/>
      <c r="O19" s="394"/>
    </row>
    <row r="20" spans="2:15" collapsed="1"/>
    <row r="21" spans="2:15" ht="18.75">
      <c r="B21" s="390" t="s">
        <v>288</v>
      </c>
      <c r="C21" s="390"/>
      <c r="D21" s="390"/>
      <c r="E21" s="390"/>
      <c r="F21" s="390"/>
      <c r="G21" s="390"/>
      <c r="H21" s="390"/>
      <c r="I21" s="390"/>
      <c r="J21" s="390"/>
      <c r="K21" s="390"/>
      <c r="L21" s="390"/>
      <c r="M21" s="390"/>
      <c r="N21" s="390"/>
      <c r="O21" s="390"/>
    </row>
    <row r="22" spans="2:15" ht="30.75" hidden="1" customHeight="1" outlineLevel="1">
      <c r="B22" s="398" t="s">
        <v>289</v>
      </c>
      <c r="C22" s="398"/>
      <c r="D22" s="398"/>
      <c r="E22" s="398"/>
      <c r="F22" s="398"/>
      <c r="G22" s="398"/>
      <c r="H22" s="398"/>
      <c r="I22" s="398"/>
      <c r="J22" s="398"/>
      <c r="K22" s="398"/>
      <c r="L22" s="398"/>
      <c r="M22" s="398"/>
      <c r="N22" s="398"/>
      <c r="O22" s="398"/>
    </row>
    <row r="23" spans="2:15" collapsed="1"/>
    <row r="24" spans="2:15" ht="18.75">
      <c r="B24" s="390" t="s">
        <v>290</v>
      </c>
      <c r="C24" s="390"/>
      <c r="D24" s="390"/>
      <c r="E24" s="390"/>
      <c r="F24" s="390"/>
      <c r="G24" s="390"/>
      <c r="H24" s="390"/>
      <c r="I24" s="390"/>
      <c r="J24" s="390"/>
      <c r="K24" s="390"/>
      <c r="L24" s="390"/>
      <c r="M24" s="390"/>
      <c r="N24" s="390"/>
      <c r="O24" s="390"/>
    </row>
    <row r="25" spans="2:15" hidden="1" outlineLevel="1">
      <c r="B25" s="2" t="s">
        <v>291</v>
      </c>
    </row>
    <row r="26" spans="2:15" collapsed="1"/>
    <row r="27" spans="2:15" ht="18.75">
      <c r="B27" s="390" t="s">
        <v>292</v>
      </c>
      <c r="C27" s="390"/>
      <c r="D27" s="390"/>
      <c r="E27" s="390"/>
      <c r="F27" s="390"/>
      <c r="G27" s="390"/>
      <c r="H27" s="390"/>
      <c r="I27" s="390"/>
      <c r="J27" s="390"/>
      <c r="K27" s="390"/>
      <c r="L27" s="390"/>
      <c r="M27" s="390"/>
      <c r="N27" s="390"/>
      <c r="O27" s="390"/>
    </row>
    <row r="28" spans="2:15" ht="31.5" hidden="1" customHeight="1" outlineLevel="1">
      <c r="B28" s="393" t="s">
        <v>706</v>
      </c>
      <c r="C28" s="393"/>
      <c r="D28" s="393"/>
      <c r="E28" s="393"/>
      <c r="F28" s="393"/>
      <c r="G28" s="393"/>
      <c r="H28" s="393"/>
      <c r="I28" s="393"/>
      <c r="J28" s="393"/>
      <c r="K28" s="393"/>
      <c r="L28" s="393"/>
      <c r="M28" s="393"/>
      <c r="N28" s="393"/>
      <c r="O28" s="393"/>
    </row>
    <row r="29" spans="2:15" collapsed="1"/>
    <row r="30" spans="2:15" ht="18.75">
      <c r="B30" s="390" t="s">
        <v>278</v>
      </c>
      <c r="C30" s="390"/>
      <c r="D30" s="390"/>
      <c r="E30" s="390"/>
      <c r="F30" s="390"/>
      <c r="G30" s="390"/>
      <c r="H30" s="390"/>
      <c r="I30" s="390"/>
      <c r="J30" s="390"/>
      <c r="K30" s="390"/>
      <c r="L30" s="390"/>
      <c r="M30" s="390"/>
      <c r="N30" s="390"/>
      <c r="O30" s="390"/>
    </row>
    <row r="31" spans="2:15" hidden="1" outlineLevel="1">
      <c r="B31" s="2" t="s">
        <v>510</v>
      </c>
    </row>
    <row r="32" spans="2:15" hidden="1" outlineLevel="1">
      <c r="C32" s="3"/>
    </row>
    <row r="33" spans="2:15" collapsed="1"/>
    <row r="34" spans="2:15" ht="18.75">
      <c r="B34" s="390" t="s">
        <v>279</v>
      </c>
      <c r="C34" s="390"/>
      <c r="D34" s="390"/>
      <c r="E34" s="390"/>
      <c r="F34" s="390"/>
      <c r="G34" s="390"/>
      <c r="H34" s="390"/>
      <c r="I34" s="390"/>
      <c r="J34" s="390"/>
      <c r="K34" s="390"/>
      <c r="L34" s="390"/>
      <c r="M34" s="390"/>
      <c r="N34" s="390"/>
      <c r="O34" s="390"/>
    </row>
    <row r="35" spans="2:15" ht="72.599999999999994" hidden="1" customHeight="1" outlineLevel="1">
      <c r="B35" s="393" t="s">
        <v>514</v>
      </c>
      <c r="C35" s="393"/>
      <c r="D35" s="393"/>
      <c r="E35" s="393"/>
      <c r="F35" s="393"/>
      <c r="G35" s="393"/>
      <c r="H35" s="393"/>
      <c r="I35" s="393"/>
      <c r="J35" s="393"/>
      <c r="K35" s="393"/>
      <c r="L35" s="393"/>
      <c r="M35" s="393"/>
      <c r="N35" s="393"/>
      <c r="O35" s="393"/>
    </row>
    <row r="36" spans="2:15" collapsed="1"/>
    <row r="37" spans="2:15" ht="36.75" customHeight="1">
      <c r="B37" s="390" t="s">
        <v>293</v>
      </c>
      <c r="C37" s="390"/>
      <c r="D37" s="390"/>
      <c r="E37" s="390"/>
      <c r="F37" s="390"/>
      <c r="G37" s="390"/>
      <c r="H37" s="390"/>
      <c r="I37" s="390"/>
      <c r="J37" s="390"/>
      <c r="K37" s="390"/>
      <c r="L37" s="390"/>
      <c r="M37" s="390"/>
      <c r="N37" s="390"/>
      <c r="O37" s="390"/>
    </row>
    <row r="38" spans="2:15" hidden="1" outlineLevel="1">
      <c r="B38" s="394" t="s">
        <v>294</v>
      </c>
      <c r="C38" s="394"/>
      <c r="D38" s="394"/>
      <c r="E38" s="394"/>
      <c r="F38" s="394"/>
      <c r="G38" s="394"/>
      <c r="H38" s="394"/>
      <c r="I38" s="394"/>
      <c r="J38" s="394"/>
      <c r="K38" s="394"/>
      <c r="L38" s="394"/>
      <c r="M38" s="394"/>
      <c r="N38" s="394"/>
      <c r="O38" s="394"/>
    </row>
    <row r="39" spans="2:15" collapsed="1"/>
    <row r="40" spans="2:15" ht="18.75">
      <c r="B40" s="390" t="s">
        <v>295</v>
      </c>
      <c r="C40" s="390"/>
      <c r="D40" s="390"/>
      <c r="E40" s="390"/>
      <c r="F40" s="390"/>
      <c r="G40" s="390"/>
      <c r="H40" s="390"/>
      <c r="I40" s="390"/>
      <c r="J40" s="390"/>
      <c r="K40" s="390"/>
      <c r="L40" s="390"/>
      <c r="M40" s="390"/>
      <c r="N40" s="390"/>
      <c r="O40" s="390"/>
    </row>
    <row r="41" spans="2:15" ht="51" hidden="1" customHeight="1" outlineLevel="1">
      <c r="B41" s="393" t="s">
        <v>296</v>
      </c>
      <c r="C41" s="393"/>
      <c r="D41" s="393"/>
      <c r="E41" s="393"/>
      <c r="F41" s="393"/>
      <c r="G41" s="393"/>
      <c r="H41" s="393"/>
      <c r="I41" s="393"/>
      <c r="J41" s="393"/>
      <c r="K41" s="393"/>
      <c r="L41" s="393"/>
      <c r="M41" s="393"/>
      <c r="N41" s="393"/>
      <c r="O41" s="393"/>
    </row>
    <row r="42" spans="2:15" collapsed="1"/>
    <row r="43" spans="2:15" ht="18.75">
      <c r="B43" s="390" t="s">
        <v>297</v>
      </c>
      <c r="C43" s="390"/>
      <c r="D43" s="390"/>
      <c r="E43" s="390"/>
      <c r="F43" s="390"/>
      <c r="G43" s="390"/>
      <c r="H43" s="390"/>
      <c r="I43" s="390"/>
      <c r="J43" s="390"/>
      <c r="K43" s="390"/>
      <c r="L43" s="390"/>
      <c r="M43" s="390"/>
      <c r="N43" s="390"/>
      <c r="O43" s="390"/>
    </row>
    <row r="44" spans="2:15" ht="46.5" hidden="1" customHeight="1" outlineLevel="1">
      <c r="B44" s="393" t="s">
        <v>310</v>
      </c>
      <c r="C44" s="393"/>
      <c r="D44" s="393"/>
      <c r="E44" s="393"/>
      <c r="F44" s="393"/>
      <c r="G44" s="393"/>
      <c r="H44" s="393"/>
      <c r="I44" s="393"/>
      <c r="J44" s="393"/>
      <c r="K44" s="393"/>
      <c r="L44" s="393"/>
      <c r="M44" s="393"/>
      <c r="N44" s="393"/>
      <c r="O44" s="393"/>
    </row>
    <row r="45" spans="2:15" hidden="1" outlineLevel="1">
      <c r="B45" s="394" t="s">
        <v>298</v>
      </c>
      <c r="C45" s="394"/>
      <c r="D45" s="394"/>
      <c r="E45" s="394"/>
      <c r="F45" s="394"/>
      <c r="G45" s="394"/>
      <c r="H45" s="394"/>
      <c r="I45" s="394"/>
      <c r="J45" s="394"/>
      <c r="K45" s="394"/>
      <c r="L45" s="394"/>
      <c r="M45" s="394"/>
      <c r="N45" s="394"/>
      <c r="O45" s="394"/>
    </row>
    <row r="46" spans="2:15" collapsed="1"/>
    <row r="47" spans="2:15" ht="18.75">
      <c r="B47" s="390" t="s">
        <v>299</v>
      </c>
      <c r="C47" s="390"/>
      <c r="D47" s="390"/>
      <c r="E47" s="390"/>
      <c r="F47" s="390"/>
      <c r="G47" s="390"/>
      <c r="H47" s="390"/>
      <c r="I47" s="390"/>
      <c r="J47" s="390"/>
      <c r="K47" s="390"/>
      <c r="L47" s="390"/>
      <c r="M47" s="390"/>
      <c r="N47" s="390"/>
      <c r="O47" s="390"/>
    </row>
    <row r="48" spans="2:15" ht="46.5" hidden="1" customHeight="1" outlineLevel="1">
      <c r="B48" s="393" t="s">
        <v>300</v>
      </c>
      <c r="C48" s="393"/>
      <c r="D48" s="393"/>
      <c r="E48" s="393"/>
      <c r="F48" s="393"/>
      <c r="G48" s="393"/>
      <c r="H48" s="393"/>
      <c r="I48" s="393"/>
      <c r="J48" s="393"/>
      <c r="K48" s="393"/>
      <c r="L48" s="393"/>
      <c r="M48" s="393"/>
      <c r="N48" s="393"/>
      <c r="O48" s="393"/>
    </row>
    <row r="49" spans="2:15" collapsed="1"/>
    <row r="50" spans="2:15" ht="18.75">
      <c r="B50" s="390" t="s">
        <v>301</v>
      </c>
      <c r="C50" s="390"/>
      <c r="D50" s="390"/>
      <c r="E50" s="390"/>
      <c r="F50" s="390"/>
      <c r="G50" s="390"/>
      <c r="H50" s="390"/>
      <c r="I50" s="390"/>
      <c r="J50" s="390"/>
      <c r="K50" s="390"/>
      <c r="L50" s="390"/>
      <c r="M50" s="390"/>
      <c r="N50" s="390"/>
      <c r="O50" s="390"/>
    </row>
    <row r="51" spans="2:15" ht="32.25" hidden="1" customHeight="1" outlineLevel="1">
      <c r="B51" s="393" t="s">
        <v>302</v>
      </c>
      <c r="C51" s="393"/>
      <c r="D51" s="393"/>
      <c r="E51" s="393"/>
      <c r="F51" s="393"/>
      <c r="G51" s="393"/>
      <c r="H51" s="393"/>
      <c r="I51" s="393"/>
      <c r="J51" s="393"/>
      <c r="K51" s="393"/>
      <c r="L51" s="393"/>
      <c r="M51" s="393"/>
      <c r="N51" s="393"/>
      <c r="O51" s="393"/>
    </row>
    <row r="52" spans="2:15" hidden="1" outlineLevel="1">
      <c r="B52" s="392" t="s">
        <v>303</v>
      </c>
      <c r="C52" s="392"/>
      <c r="D52" s="392"/>
      <c r="E52" s="392"/>
      <c r="F52" s="392"/>
      <c r="G52" s="392"/>
      <c r="H52" s="392"/>
      <c r="I52" s="392"/>
      <c r="J52" s="392"/>
      <c r="K52" s="392"/>
      <c r="L52" s="392"/>
      <c r="M52" s="392"/>
      <c r="N52" s="392"/>
    </row>
    <row r="53" spans="2:15" collapsed="1">
      <c r="B53" s="4"/>
    </row>
    <row r="54" spans="2:15" ht="18.75">
      <c r="B54" s="390" t="s">
        <v>304</v>
      </c>
      <c r="C54" s="390"/>
      <c r="D54" s="390"/>
      <c r="E54" s="390"/>
      <c r="F54" s="390"/>
      <c r="G54" s="390"/>
      <c r="H54" s="390"/>
      <c r="I54" s="390"/>
      <c r="J54" s="390"/>
      <c r="K54" s="390"/>
      <c r="L54" s="390"/>
      <c r="M54" s="390"/>
      <c r="N54" s="390"/>
      <c r="O54" s="390"/>
    </row>
    <row r="55" spans="2:15" hidden="1" outlineLevel="1">
      <c r="B55" s="393" t="s">
        <v>305</v>
      </c>
      <c r="C55" s="393"/>
      <c r="D55" s="393"/>
      <c r="E55" s="393"/>
      <c r="F55" s="393"/>
      <c r="G55" s="393"/>
      <c r="H55" s="393"/>
      <c r="I55" s="393"/>
      <c r="J55" s="393"/>
      <c r="K55" s="393"/>
      <c r="L55" s="393"/>
      <c r="M55" s="393"/>
      <c r="N55" s="393"/>
      <c r="O55" s="393"/>
    </row>
    <row r="56" spans="2:15" collapsed="1"/>
    <row r="57" spans="2:15" ht="18.75">
      <c r="B57" s="390" t="s">
        <v>306</v>
      </c>
      <c r="C57" s="390"/>
      <c r="D57" s="390"/>
      <c r="E57" s="390"/>
      <c r="F57" s="390"/>
      <c r="G57" s="390"/>
      <c r="H57" s="390"/>
      <c r="I57" s="390"/>
      <c r="J57" s="390"/>
      <c r="K57" s="390"/>
      <c r="L57" s="390"/>
      <c r="M57" s="390"/>
      <c r="N57" s="390"/>
      <c r="O57" s="390"/>
    </row>
    <row r="58" spans="2:15" hidden="1" outlineLevel="1">
      <c r="B58" s="392" t="s">
        <v>707</v>
      </c>
      <c r="C58" s="392"/>
      <c r="D58" s="392"/>
      <c r="E58" s="392"/>
      <c r="F58" s="392"/>
      <c r="G58" s="392"/>
      <c r="H58" s="392"/>
      <c r="I58" s="392"/>
      <c r="J58" s="392"/>
      <c r="K58" s="392"/>
      <c r="L58" s="392"/>
      <c r="M58" s="392"/>
      <c r="N58" s="392"/>
      <c r="O58" s="392"/>
    </row>
    <row r="59" spans="2:15" collapsed="1"/>
    <row r="60" spans="2:15" ht="18.75">
      <c r="B60" s="390" t="s">
        <v>307</v>
      </c>
      <c r="C60" s="390"/>
      <c r="D60" s="390"/>
      <c r="E60" s="390"/>
      <c r="F60" s="390"/>
      <c r="G60" s="390"/>
      <c r="H60" s="390"/>
      <c r="I60" s="390"/>
      <c r="J60" s="390"/>
      <c r="K60" s="390"/>
      <c r="L60" s="390"/>
      <c r="M60" s="390"/>
      <c r="N60" s="390"/>
      <c r="O60" s="390"/>
    </row>
    <row r="61" spans="2:15" ht="65.25" hidden="1" customHeight="1" outlineLevel="1">
      <c r="B61" s="393" t="s">
        <v>311</v>
      </c>
      <c r="C61" s="393"/>
      <c r="D61" s="393"/>
      <c r="E61" s="393"/>
      <c r="F61" s="393"/>
      <c r="G61" s="393"/>
      <c r="H61" s="393"/>
      <c r="I61" s="393"/>
      <c r="J61" s="393"/>
      <c r="K61" s="393"/>
      <c r="L61" s="393"/>
      <c r="M61" s="393"/>
      <c r="N61" s="393"/>
      <c r="O61" s="393"/>
    </row>
    <row r="62" spans="2:15" collapsed="1"/>
    <row r="64" spans="2:15" ht="18.75">
      <c r="B64" s="390" t="s">
        <v>664</v>
      </c>
      <c r="C64" s="390"/>
      <c r="D64" s="390"/>
      <c r="E64" s="390"/>
      <c r="F64" s="390"/>
      <c r="G64" s="390"/>
      <c r="H64" s="390"/>
      <c r="I64" s="390"/>
      <c r="J64" s="390"/>
      <c r="K64" s="390"/>
      <c r="L64" s="390"/>
      <c r="M64" s="390"/>
      <c r="N64" s="390"/>
      <c r="O64" s="390"/>
    </row>
    <row r="65" spans="2:15" ht="55.5" customHeight="1">
      <c r="B65" s="391" t="s">
        <v>675</v>
      </c>
      <c r="C65" s="391"/>
      <c r="D65" s="391"/>
      <c r="E65" s="391"/>
      <c r="F65" s="391"/>
      <c r="G65" s="391"/>
      <c r="H65" s="391"/>
      <c r="I65" s="391"/>
      <c r="J65" s="391"/>
      <c r="K65" s="391"/>
      <c r="L65" s="391"/>
      <c r="M65" s="391"/>
      <c r="N65" s="391"/>
      <c r="O65" s="391"/>
    </row>
    <row r="66" spans="2:15" ht="25.5" customHeight="1">
      <c r="B66" s="390" t="s">
        <v>676</v>
      </c>
      <c r="C66" s="390"/>
      <c r="D66" s="390"/>
      <c r="E66" s="390"/>
      <c r="F66" s="390"/>
      <c r="G66" s="390"/>
      <c r="H66" s="390"/>
      <c r="I66" s="390"/>
      <c r="J66" s="390"/>
      <c r="K66" s="390"/>
      <c r="L66" s="390"/>
      <c r="M66" s="390"/>
      <c r="N66" s="390"/>
      <c r="O66" s="390"/>
    </row>
    <row r="67" spans="2:15" ht="55.5" customHeight="1">
      <c r="B67" s="391" t="s">
        <v>677</v>
      </c>
      <c r="C67" s="391"/>
      <c r="D67" s="391"/>
      <c r="E67" s="391"/>
      <c r="F67" s="391"/>
      <c r="G67" s="391"/>
      <c r="H67" s="391"/>
      <c r="I67" s="391"/>
      <c r="J67" s="391"/>
      <c r="K67" s="391"/>
      <c r="L67" s="391"/>
      <c r="M67" s="391"/>
      <c r="N67" s="391"/>
      <c r="O67" s="391"/>
    </row>
    <row r="68" spans="2:15" ht="18.75">
      <c r="B68" s="390" t="s">
        <v>665</v>
      </c>
      <c r="C68" s="390"/>
      <c r="D68" s="390"/>
      <c r="E68" s="390"/>
      <c r="F68" s="390"/>
      <c r="G68" s="390"/>
      <c r="H68" s="390"/>
      <c r="I68" s="390"/>
      <c r="J68" s="390"/>
      <c r="K68" s="390"/>
      <c r="L68" s="390"/>
      <c r="M68" s="390"/>
      <c r="N68" s="390"/>
      <c r="O68" s="390"/>
    </row>
    <row r="69" spans="2:15" ht="68.45" customHeight="1">
      <c r="B69" s="391" t="s">
        <v>666</v>
      </c>
      <c r="C69" s="391"/>
      <c r="D69" s="391"/>
      <c r="E69" s="391"/>
      <c r="F69" s="391"/>
      <c r="G69" s="391"/>
      <c r="H69" s="391"/>
      <c r="I69" s="391"/>
      <c r="J69" s="391"/>
      <c r="K69" s="391"/>
      <c r="L69" s="391"/>
      <c r="M69" s="391"/>
      <c r="N69" s="391"/>
      <c r="O69" s="391"/>
    </row>
    <row r="70" spans="2:15" ht="18.75">
      <c r="B70" s="390" t="s">
        <v>678</v>
      </c>
      <c r="C70" s="390"/>
      <c r="D70" s="390"/>
      <c r="E70" s="390"/>
      <c r="F70" s="390"/>
      <c r="G70" s="390"/>
      <c r="H70" s="390"/>
      <c r="I70" s="390"/>
      <c r="J70" s="390"/>
      <c r="K70" s="390"/>
      <c r="L70" s="390"/>
      <c r="M70" s="390"/>
      <c r="N70" s="390"/>
      <c r="O70" s="390"/>
    </row>
    <row r="71" spans="2:15" ht="124.5" customHeight="1">
      <c r="B71" s="391" t="s">
        <v>708</v>
      </c>
      <c r="C71" s="391"/>
      <c r="D71" s="391"/>
      <c r="E71" s="391"/>
      <c r="F71" s="391"/>
      <c r="G71" s="391"/>
      <c r="H71" s="391"/>
      <c r="I71" s="391"/>
      <c r="J71" s="391"/>
      <c r="K71" s="391"/>
      <c r="L71" s="391"/>
      <c r="M71" s="391"/>
      <c r="N71" s="391"/>
      <c r="O71" s="391"/>
    </row>
    <row r="72" spans="2:15" ht="18.75">
      <c r="B72" s="390" t="s">
        <v>679</v>
      </c>
      <c r="C72" s="390"/>
      <c r="D72" s="390"/>
      <c r="E72" s="390"/>
      <c r="F72" s="390"/>
      <c r="G72" s="390"/>
      <c r="H72" s="390"/>
      <c r="I72" s="390"/>
      <c r="J72" s="390"/>
      <c r="K72" s="390"/>
      <c r="L72" s="390"/>
      <c r="M72" s="390"/>
      <c r="N72" s="390"/>
      <c r="O72" s="390"/>
    </row>
    <row r="73" spans="2:15" ht="30.75" customHeight="1">
      <c r="B73" s="393" t="s">
        <v>680</v>
      </c>
      <c r="C73" s="393"/>
      <c r="D73" s="393"/>
      <c r="E73" s="393"/>
      <c r="F73" s="393"/>
      <c r="G73" s="393"/>
      <c r="H73" s="393"/>
      <c r="I73" s="393"/>
      <c r="J73" s="393"/>
      <c r="K73" s="393"/>
      <c r="L73" s="393"/>
      <c r="M73" s="393"/>
      <c r="N73" s="393"/>
      <c r="O73" s="393"/>
    </row>
  </sheetData>
  <mergeCells count="49">
    <mergeCell ref="A1:O2"/>
    <mergeCell ref="B4:O4"/>
    <mergeCell ref="B35:O35"/>
    <mergeCell ref="B6:O6"/>
    <mergeCell ref="B7:O7"/>
    <mergeCell ref="B8:O8"/>
    <mergeCell ref="B9:O9"/>
    <mergeCell ref="B14:O14"/>
    <mergeCell ref="B15:O15"/>
    <mergeCell ref="B18:O18"/>
    <mergeCell ref="B19:O19"/>
    <mergeCell ref="B17:O17"/>
    <mergeCell ref="B21:O21"/>
    <mergeCell ref="B27:O27"/>
    <mergeCell ref="B11:O11"/>
    <mergeCell ref="B22:O22"/>
    <mergeCell ref="B73:O73"/>
    <mergeCell ref="B38:O38"/>
    <mergeCell ref="B40:O40"/>
    <mergeCell ref="B69:O69"/>
    <mergeCell ref="B64:O64"/>
    <mergeCell ref="B65:O65"/>
    <mergeCell ref="B68:O68"/>
    <mergeCell ref="B61:O61"/>
    <mergeCell ref="B58:O58"/>
    <mergeCell ref="B60:O60"/>
    <mergeCell ref="B55:O55"/>
    <mergeCell ref="B57:O57"/>
    <mergeCell ref="B54:O54"/>
    <mergeCell ref="B66:O66"/>
    <mergeCell ref="B48:O48"/>
    <mergeCell ref="B50:O50"/>
    <mergeCell ref="B51:O51"/>
    <mergeCell ref="B44:O44"/>
    <mergeCell ref="B45:O45"/>
    <mergeCell ref="B47:O47"/>
    <mergeCell ref="B37:O37"/>
    <mergeCell ref="B12:O12"/>
    <mergeCell ref="B24:O24"/>
    <mergeCell ref="B43:O43"/>
    <mergeCell ref="B28:O28"/>
    <mergeCell ref="B30:O30"/>
    <mergeCell ref="B34:O34"/>
    <mergeCell ref="B41:O41"/>
    <mergeCell ref="B72:O72"/>
    <mergeCell ref="B70:O70"/>
    <mergeCell ref="B71:O71"/>
    <mergeCell ref="B67:O67"/>
    <mergeCell ref="B52:N52"/>
  </mergeCells>
  <pageMargins left="0.7" right="0.7" top="0.75" bottom="0.75" header="0.3" footer="0.3"/>
  <pageSetup paperSize="9" orientation="portrait" r:id="rId1"/>
  <headerFooter>
    <oddFooter>&amp;L_x000D_&amp;1#&amp;"Calibri"&amp;10&amp;K000000 C2 General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R34"/>
  <sheetViews>
    <sheetView zoomScaleNormal="100" workbookViewId="0">
      <selection sqref="A1:K1"/>
    </sheetView>
  </sheetViews>
  <sheetFormatPr defaultColWidth="0" defaultRowHeight="15" zeroHeight="1"/>
  <cols>
    <col min="1" max="1" width="10.140625" customWidth="1"/>
    <col min="2" max="2" width="17.85546875" customWidth="1"/>
    <col min="3" max="3" width="10.140625" customWidth="1"/>
    <col min="4" max="4" width="11.140625" customWidth="1"/>
    <col min="5" max="6" width="9.140625" customWidth="1"/>
    <col min="7" max="7" width="12.85546875" customWidth="1"/>
    <col min="8" max="8" width="12.5703125" customWidth="1"/>
    <col min="9" max="9" width="20.140625" customWidth="1"/>
    <col min="10" max="10" width="9.85546875" customWidth="1"/>
    <col min="11" max="11" width="15.5703125" customWidth="1"/>
    <col min="12" max="12" width="15.85546875" customWidth="1"/>
    <col min="13" max="13" width="0.5703125" customWidth="1"/>
    <col min="14" max="18" width="0" hidden="1" customWidth="1"/>
    <col min="19" max="16384" width="9.140625" hidden="1"/>
  </cols>
  <sheetData>
    <row r="1" spans="1:18" ht="18.75">
      <c r="A1" s="518" t="s">
        <v>751</v>
      </c>
      <c r="B1" s="518"/>
      <c r="C1" s="518"/>
      <c r="D1" s="518"/>
      <c r="E1" s="518"/>
      <c r="F1" s="518"/>
      <c r="G1" s="518"/>
      <c r="H1" s="518"/>
      <c r="I1" s="518"/>
      <c r="J1" s="518"/>
      <c r="K1" s="518"/>
      <c r="L1" s="261">
        <f>Megrendelő!Q1</f>
        <v>45936</v>
      </c>
    </row>
    <row r="2" spans="1:18" ht="15.75" customHeight="1" thickBot="1">
      <c r="A2" s="580" t="s">
        <v>515</v>
      </c>
      <c r="B2" s="580"/>
      <c r="C2" s="580"/>
      <c r="D2" s="580"/>
      <c r="E2" s="580"/>
      <c r="F2" s="580"/>
      <c r="G2" s="580"/>
      <c r="H2" s="580"/>
      <c r="I2" s="580"/>
      <c r="J2" s="580"/>
      <c r="K2" s="580"/>
      <c r="L2" s="580"/>
      <c r="M2" s="1"/>
      <c r="N2" s="1"/>
      <c r="O2" s="1"/>
      <c r="P2" s="1"/>
      <c r="Q2" s="1"/>
      <c r="R2" s="1"/>
    </row>
    <row r="3" spans="1:18" ht="15.75" thickBot="1">
      <c r="A3" s="571" t="s">
        <v>0</v>
      </c>
      <c r="B3" s="572"/>
      <c r="C3" s="572"/>
      <c r="D3" s="572"/>
      <c r="E3" s="572"/>
      <c r="F3" s="572"/>
      <c r="G3" s="572"/>
      <c r="H3" s="573"/>
      <c r="I3" s="605"/>
      <c r="J3" s="606"/>
      <c r="K3" s="606"/>
      <c r="L3" s="607"/>
    </row>
    <row r="4" spans="1:18" ht="16.5">
      <c r="A4" s="406" t="s">
        <v>1</v>
      </c>
      <c r="B4" s="570"/>
      <c r="C4" s="574">
        <f>Megrendelő!C4</f>
        <v>0</v>
      </c>
      <c r="D4" s="575"/>
      <c r="E4" s="575"/>
      <c r="F4" s="575"/>
      <c r="G4" s="575"/>
      <c r="H4" s="576"/>
      <c r="I4" s="608"/>
      <c r="J4" s="609"/>
      <c r="K4" s="609"/>
      <c r="L4" s="610"/>
    </row>
    <row r="5" spans="1:18" ht="15" customHeight="1">
      <c r="A5" s="408" t="s">
        <v>2</v>
      </c>
      <c r="B5" s="416"/>
      <c r="C5" s="577" t="str">
        <f>CONCATENATE(Megrendelő!C6," ",Megrendelő!D6," ",Megrendelő!E6, " ",Megrendelő!F6," ",Megrendelő!G6)</f>
        <v xml:space="preserve">    </v>
      </c>
      <c r="D5" s="578"/>
      <c r="E5" s="578"/>
      <c r="F5" s="578"/>
      <c r="G5" s="578"/>
      <c r="H5" s="579"/>
      <c r="I5" s="608"/>
      <c r="J5" s="609"/>
      <c r="K5" s="609"/>
      <c r="L5" s="610"/>
    </row>
    <row r="6" spans="1:18" ht="15" customHeight="1">
      <c r="A6" s="408" t="s">
        <v>3</v>
      </c>
      <c r="B6" s="416"/>
      <c r="C6" s="577" t="str">
        <f>CONCATENATE(Megrendelő!D7," ",Megrendelő!C7," ",Megrendelő!E7," ",Megrendelő!F7," ",Megrendelő!G7)</f>
        <v xml:space="preserve">    </v>
      </c>
      <c r="D6" s="578"/>
      <c r="E6" s="578"/>
      <c r="F6" s="578"/>
      <c r="G6" s="578"/>
      <c r="H6" s="579"/>
      <c r="I6" s="608"/>
      <c r="J6" s="609"/>
      <c r="K6" s="609"/>
      <c r="L6" s="610"/>
    </row>
    <row r="7" spans="1:18" ht="15" customHeight="1">
      <c r="A7" s="408" t="s">
        <v>4</v>
      </c>
      <c r="B7" s="416"/>
      <c r="C7" s="577" t="str">
        <f>CONCATENATE(Megrendelő!D8," ",Megrendelő!C8," ",Megrendelő!E8," ",Megrendelő!F8," ",Megrendelő!G8)</f>
        <v xml:space="preserve">    </v>
      </c>
      <c r="D7" s="578"/>
      <c r="E7" s="578"/>
      <c r="F7" s="578"/>
      <c r="G7" s="578"/>
      <c r="H7" s="579"/>
      <c r="I7" s="608"/>
      <c r="J7" s="609"/>
      <c r="K7" s="609"/>
      <c r="L7" s="610"/>
    </row>
    <row r="8" spans="1:18" ht="17.25" thickBot="1">
      <c r="A8" s="413" t="s">
        <v>5</v>
      </c>
      <c r="B8" s="420"/>
      <c r="C8" s="588">
        <f>Megrendelő!C10</f>
        <v>0</v>
      </c>
      <c r="D8" s="589"/>
      <c r="E8" s="589"/>
      <c r="F8" s="589"/>
      <c r="G8" s="589"/>
      <c r="H8" s="590"/>
      <c r="I8" s="608"/>
      <c r="J8" s="609"/>
      <c r="K8" s="609"/>
      <c r="L8" s="610"/>
    </row>
    <row r="9" spans="1:18" ht="15" customHeight="1">
      <c r="A9" s="406" t="s">
        <v>6</v>
      </c>
      <c r="B9" s="570"/>
      <c r="C9" s="574">
        <f>Megrendelő!C11</f>
        <v>0</v>
      </c>
      <c r="D9" s="575"/>
      <c r="E9" s="575"/>
      <c r="F9" s="575"/>
      <c r="G9" s="575"/>
      <c r="H9" s="576"/>
      <c r="I9" s="608"/>
      <c r="J9" s="609"/>
      <c r="K9" s="609"/>
      <c r="L9" s="610"/>
    </row>
    <row r="10" spans="1:18" ht="15" customHeight="1">
      <c r="A10" s="408" t="s">
        <v>7</v>
      </c>
      <c r="B10" s="416"/>
      <c r="C10" s="577">
        <f>Megrendelő!C12</f>
        <v>0</v>
      </c>
      <c r="D10" s="578"/>
      <c r="E10" s="578"/>
      <c r="F10" s="578"/>
      <c r="G10" s="578"/>
      <c r="H10" s="579"/>
      <c r="I10" s="608"/>
      <c r="J10" s="609"/>
      <c r="K10" s="609"/>
      <c r="L10" s="610"/>
    </row>
    <row r="11" spans="1:18" ht="15" customHeight="1" thickBot="1">
      <c r="A11" s="408" t="s">
        <v>8</v>
      </c>
      <c r="B11" s="416"/>
      <c r="C11" s="588">
        <f>Megrendelő!C13</f>
        <v>0</v>
      </c>
      <c r="D11" s="589"/>
      <c r="E11" s="589"/>
      <c r="F11" s="589"/>
      <c r="G11" s="589"/>
      <c r="H11" s="590"/>
      <c r="I11" s="608"/>
      <c r="J11" s="609"/>
      <c r="K11" s="609"/>
      <c r="L11" s="610"/>
    </row>
    <row r="12" spans="1:18" ht="40.5">
      <c r="A12" s="116" t="s">
        <v>30</v>
      </c>
      <c r="B12" s="117" t="s">
        <v>31</v>
      </c>
      <c r="C12" s="117" t="s">
        <v>32</v>
      </c>
      <c r="D12" s="118" t="s">
        <v>33</v>
      </c>
      <c r="E12" s="116" t="s">
        <v>34</v>
      </c>
      <c r="F12" s="117" t="s">
        <v>35</v>
      </c>
      <c r="G12" s="117" t="s">
        <v>36</v>
      </c>
      <c r="H12" s="612" t="s">
        <v>9</v>
      </c>
      <c r="I12" s="613"/>
      <c r="J12" s="117" t="s">
        <v>32</v>
      </c>
      <c r="K12" s="117" t="s">
        <v>37</v>
      </c>
      <c r="L12" s="123" t="s">
        <v>38</v>
      </c>
    </row>
    <row r="13" spans="1:18" ht="16.5">
      <c r="A13" s="187"/>
      <c r="B13" s="185"/>
      <c r="C13" s="185"/>
      <c r="D13" s="185"/>
      <c r="E13" s="185"/>
      <c r="F13" s="185"/>
      <c r="G13" s="185"/>
      <c r="H13" s="611"/>
      <c r="I13" s="611"/>
      <c r="J13" s="185"/>
      <c r="K13" s="185"/>
      <c r="L13" s="188"/>
    </row>
    <row r="14" spans="1:18" ht="16.5">
      <c r="A14" s="187"/>
      <c r="B14" s="185"/>
      <c r="C14" s="185"/>
      <c r="D14" s="185"/>
      <c r="E14" s="185"/>
      <c r="F14" s="185"/>
      <c r="G14" s="185"/>
      <c r="H14" s="611"/>
      <c r="I14" s="611"/>
      <c r="J14" s="185"/>
      <c r="K14" s="185"/>
      <c r="L14" s="188"/>
    </row>
    <row r="15" spans="1:18" ht="16.5">
      <c r="A15" s="187"/>
      <c r="B15" s="185"/>
      <c r="C15" s="185"/>
      <c r="D15" s="185"/>
      <c r="E15" s="185"/>
      <c r="F15" s="185"/>
      <c r="G15" s="185"/>
      <c r="H15" s="611"/>
      <c r="I15" s="611"/>
      <c r="J15" s="185"/>
      <c r="K15" s="185"/>
      <c r="L15" s="188"/>
    </row>
    <row r="16" spans="1:18" ht="16.5">
      <c r="A16" s="187"/>
      <c r="B16" s="185"/>
      <c r="C16" s="185"/>
      <c r="D16" s="185"/>
      <c r="E16" s="185"/>
      <c r="F16" s="185"/>
      <c r="G16" s="185"/>
      <c r="H16" s="611"/>
      <c r="I16" s="611"/>
      <c r="J16" s="185"/>
      <c r="K16" s="185"/>
      <c r="L16" s="188"/>
    </row>
    <row r="17" spans="1:12" ht="16.5">
      <c r="A17" s="187"/>
      <c r="B17" s="185"/>
      <c r="C17" s="185"/>
      <c r="D17" s="185"/>
      <c r="E17" s="185"/>
      <c r="F17" s="185"/>
      <c r="G17" s="185"/>
      <c r="H17" s="611"/>
      <c r="I17" s="611"/>
      <c r="J17" s="185"/>
      <c r="K17" s="185"/>
      <c r="L17" s="188"/>
    </row>
    <row r="18" spans="1:12" ht="16.5">
      <c r="A18" s="187"/>
      <c r="B18" s="185"/>
      <c r="C18" s="185"/>
      <c r="D18" s="185"/>
      <c r="E18" s="185"/>
      <c r="F18" s="185"/>
      <c r="G18" s="185"/>
      <c r="H18" s="611"/>
      <c r="I18" s="611"/>
      <c r="J18" s="185"/>
      <c r="K18" s="185"/>
      <c r="L18" s="188"/>
    </row>
    <row r="19" spans="1:12" ht="16.5">
      <c r="A19" s="187"/>
      <c r="B19" s="185"/>
      <c r="C19" s="185"/>
      <c r="D19" s="185"/>
      <c r="E19" s="185"/>
      <c r="F19" s="185"/>
      <c r="G19" s="185"/>
      <c r="H19" s="611"/>
      <c r="I19" s="611"/>
      <c r="J19" s="185"/>
      <c r="K19" s="185"/>
      <c r="L19" s="188"/>
    </row>
    <row r="20" spans="1:12" ht="16.5">
      <c r="A20" s="187"/>
      <c r="B20" s="185"/>
      <c r="C20" s="185"/>
      <c r="D20" s="185"/>
      <c r="E20" s="185"/>
      <c r="F20" s="185"/>
      <c r="G20" s="185"/>
      <c r="H20" s="611"/>
      <c r="I20" s="611"/>
      <c r="J20" s="185"/>
      <c r="K20" s="185"/>
      <c r="L20" s="188"/>
    </row>
    <row r="21" spans="1:12" ht="16.5">
      <c r="A21" s="187"/>
      <c r="B21" s="185"/>
      <c r="C21" s="185"/>
      <c r="D21" s="185"/>
      <c r="E21" s="185"/>
      <c r="F21" s="185"/>
      <c r="G21" s="185"/>
      <c r="H21" s="611"/>
      <c r="I21" s="611"/>
      <c r="J21" s="185"/>
      <c r="K21" s="185"/>
      <c r="L21" s="188"/>
    </row>
    <row r="22" spans="1:12" ht="15.75" thickBot="1">
      <c r="A22" s="591"/>
      <c r="B22" s="592"/>
      <c r="C22" s="592"/>
      <c r="D22" s="592"/>
      <c r="E22" s="592"/>
      <c r="F22" s="592"/>
      <c r="G22" s="592"/>
      <c r="H22" s="592"/>
      <c r="I22" s="592"/>
      <c r="J22" s="592"/>
      <c r="K22" s="592"/>
      <c r="L22" s="593"/>
    </row>
    <row r="23" spans="1:12" ht="23.45" customHeight="1" thickBot="1">
      <c r="A23" s="594" t="s">
        <v>25</v>
      </c>
      <c r="B23" s="595"/>
      <c r="C23" s="595"/>
      <c r="D23" s="595"/>
      <c r="E23" s="595"/>
      <c r="F23" s="595"/>
      <c r="G23" s="595"/>
      <c r="H23" s="595"/>
      <c r="I23" s="595"/>
      <c r="J23" s="595"/>
      <c r="K23" s="595"/>
      <c r="L23" s="595"/>
    </row>
    <row r="24" spans="1:12" ht="36.950000000000003" customHeight="1">
      <c r="A24" s="584" t="s">
        <v>746</v>
      </c>
      <c r="B24" s="585"/>
      <c r="C24" s="585"/>
      <c r="D24" s="585"/>
      <c r="E24" s="585"/>
      <c r="F24" s="596"/>
      <c r="G24" s="597"/>
      <c r="H24" s="597"/>
      <c r="I24" s="597"/>
      <c r="J24" s="597"/>
      <c r="K24" s="597"/>
      <c r="L24" s="598"/>
    </row>
    <row r="25" spans="1:12" ht="30" customHeight="1">
      <c r="A25" s="584"/>
      <c r="B25" s="585"/>
      <c r="C25" s="585"/>
      <c r="D25" s="585"/>
      <c r="E25" s="585"/>
      <c r="F25" s="599"/>
      <c r="G25" s="600"/>
      <c r="H25" s="600"/>
      <c r="I25" s="600"/>
      <c r="J25" s="600"/>
      <c r="K25" s="600"/>
      <c r="L25" s="601"/>
    </row>
    <row r="26" spans="1:12" ht="39.6" customHeight="1" thickBot="1">
      <c r="A26" s="586"/>
      <c r="B26" s="587"/>
      <c r="C26" s="587"/>
      <c r="D26" s="587"/>
      <c r="E26" s="587"/>
      <c r="F26" s="262" t="s">
        <v>26</v>
      </c>
      <c r="G26" s="263">
        <f ca="1">TODAY()</f>
        <v>45936</v>
      </c>
      <c r="H26" s="602"/>
      <c r="I26" s="603"/>
      <c r="J26" s="603"/>
      <c r="K26" s="603"/>
      <c r="L26" s="604"/>
    </row>
    <row r="27" spans="1:12" ht="15" customHeight="1">
      <c r="A27" s="581" t="s">
        <v>747</v>
      </c>
      <c r="B27" s="582"/>
      <c r="C27" s="582"/>
      <c r="D27" s="582"/>
      <c r="E27" s="582"/>
      <c r="F27" s="583"/>
      <c r="G27" s="583"/>
      <c r="H27" s="583"/>
      <c r="I27" s="583"/>
      <c r="J27" s="583"/>
      <c r="K27" s="583"/>
      <c r="L27" s="583"/>
    </row>
    <row r="28" spans="1:12">
      <c r="A28" s="583"/>
      <c r="B28" s="583"/>
      <c r="C28" s="583"/>
      <c r="D28" s="583"/>
      <c r="E28" s="583"/>
      <c r="F28" s="583"/>
      <c r="G28" s="583"/>
      <c r="H28" s="583"/>
      <c r="I28" s="583"/>
      <c r="J28" s="583"/>
      <c r="K28" s="583"/>
      <c r="L28" s="583"/>
    </row>
    <row r="29" spans="1:12" ht="27" customHeight="1">
      <c r="A29" s="583"/>
      <c r="B29" s="583"/>
      <c r="C29" s="583"/>
      <c r="D29" s="583"/>
      <c r="E29" s="583"/>
      <c r="F29" s="583"/>
      <c r="G29" s="583"/>
      <c r="H29" s="583"/>
      <c r="I29" s="583"/>
      <c r="J29" s="583"/>
      <c r="K29" s="583"/>
      <c r="L29" s="583"/>
    </row>
    <row r="30" spans="1:12">
      <c r="A30" s="583"/>
      <c r="B30" s="583"/>
      <c r="C30" s="583"/>
      <c r="D30" s="583"/>
      <c r="E30" s="583"/>
      <c r="F30" s="583"/>
      <c r="G30" s="583"/>
      <c r="H30" s="583"/>
      <c r="I30" s="583"/>
      <c r="J30" s="583"/>
      <c r="K30" s="583"/>
      <c r="L30" s="583"/>
    </row>
    <row r="31" spans="1:12">
      <c r="A31" s="583"/>
      <c r="B31" s="583"/>
      <c r="C31" s="583"/>
      <c r="D31" s="583"/>
      <c r="E31" s="583"/>
      <c r="F31" s="583"/>
      <c r="G31" s="583"/>
      <c r="H31" s="583"/>
      <c r="I31" s="583"/>
      <c r="J31" s="583"/>
      <c r="K31" s="583"/>
      <c r="L31" s="583"/>
    </row>
    <row r="32" spans="1:12">
      <c r="A32" s="583"/>
      <c r="B32" s="583"/>
      <c r="C32" s="583"/>
      <c r="D32" s="583"/>
      <c r="E32" s="583"/>
      <c r="F32" s="583"/>
      <c r="G32" s="583"/>
      <c r="H32" s="583"/>
      <c r="I32" s="583"/>
      <c r="J32" s="583"/>
      <c r="K32" s="583"/>
      <c r="L32" s="583"/>
    </row>
    <row r="33" spans="1:12">
      <c r="A33" s="583"/>
      <c r="B33" s="583"/>
      <c r="C33" s="583"/>
      <c r="D33" s="583"/>
      <c r="E33" s="583"/>
      <c r="F33" s="583"/>
      <c r="G33" s="583"/>
      <c r="H33" s="583"/>
      <c r="I33" s="583"/>
      <c r="J33" s="583"/>
      <c r="K33" s="583"/>
      <c r="L33" s="583"/>
    </row>
    <row r="34" spans="1:12" ht="16.5">
      <c r="A34" s="2"/>
      <c r="B34" s="2"/>
      <c r="C34" s="2"/>
      <c r="D34" s="2"/>
      <c r="E34" s="2"/>
      <c r="F34" s="2"/>
      <c r="G34" s="2"/>
      <c r="H34" s="2"/>
      <c r="I34" s="2"/>
      <c r="J34" s="2"/>
      <c r="K34" s="2"/>
      <c r="L34" s="2"/>
    </row>
  </sheetData>
  <mergeCells count="36">
    <mergeCell ref="C10:H10"/>
    <mergeCell ref="F24:L25"/>
    <mergeCell ref="H26:L26"/>
    <mergeCell ref="I3:L11"/>
    <mergeCell ref="H17:I17"/>
    <mergeCell ref="H18:I18"/>
    <mergeCell ref="H19:I19"/>
    <mergeCell ref="H20:I20"/>
    <mergeCell ref="H21:I21"/>
    <mergeCell ref="H12:I12"/>
    <mergeCell ref="H13:I13"/>
    <mergeCell ref="H14:I14"/>
    <mergeCell ref="H15:I15"/>
    <mergeCell ref="H16:I16"/>
    <mergeCell ref="C11:H11"/>
    <mergeCell ref="A2:L2"/>
    <mergeCell ref="A1:K1"/>
    <mergeCell ref="A27:L33"/>
    <mergeCell ref="A24:E26"/>
    <mergeCell ref="C6:H6"/>
    <mergeCell ref="C7:H7"/>
    <mergeCell ref="A6:B6"/>
    <mergeCell ref="A7:B7"/>
    <mergeCell ref="A8:B8"/>
    <mergeCell ref="A9:B9"/>
    <mergeCell ref="C8:H8"/>
    <mergeCell ref="C9:H9"/>
    <mergeCell ref="A22:L22"/>
    <mergeCell ref="A23:L23"/>
    <mergeCell ref="A10:B10"/>
    <mergeCell ref="A11:B11"/>
    <mergeCell ref="A4:B4"/>
    <mergeCell ref="A5:B5"/>
    <mergeCell ref="A3:H3"/>
    <mergeCell ref="C4:H4"/>
    <mergeCell ref="C5:H5"/>
  </mergeCells>
  <dataValidations count="1">
    <dataValidation type="list" allowBlank="1" showInputMessage="1" showErrorMessage="1" sqref="D21 F21" xr:uid="{00000000-0002-0000-0900-000000000000}">
      <formula1>#REF!</formula1>
    </dataValidation>
  </dataValidations>
  <pageMargins left="0.59055118110236227" right="0.59055118110236227" top="1.2506250000000001" bottom="0.59055118110236227" header="0.27559055118110237" footer="0"/>
  <pageSetup paperSize="9" scale="87" orientation="landscape" r:id="rId1"/>
  <headerFooter>
    <oddHeader>&amp;L&amp;G&amp;RFax: 061/288-3329
E-mail: kiemeltugyfelek@one.hu</oddHeader>
    <oddFooter>&amp;L_x000D_&amp;1#&amp;"Calibri"&amp;10&amp;K000000 C2 General</oddFooter>
  </headerFooter>
  <ignoredErrors>
    <ignoredError sqref="G26 D4:H4 C10:H11 C4 D5:H5 D6:H6 D7:H7 D8:H8 D9:H9" unlockedFormula="1"/>
  </ignoredErrors>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1000000}">
          <x14:formula1>
            <xm:f>MAP!$H$2:$H$3</xm:f>
          </x14:formula1>
          <xm:sqref>D13:D20</xm:sqref>
        </x14:dataValidation>
        <x14:dataValidation type="list" allowBlank="1" showInputMessage="1" showErrorMessage="1" xr:uid="{00000000-0002-0000-0900-000003000000}">
          <x14:formula1>
            <xm:f>MAP!$J$2:$J$3</xm:f>
          </x14:formula1>
          <xm:sqref>F13:F20</xm:sqref>
        </x14:dataValidation>
        <x14:dataValidation type="list" allowBlank="1" showInputMessage="1" showErrorMessage="1" xr:uid="{11A5C523-C354-4E33-B8A9-E44523000B00}">
          <x14:formula1>
            <xm:f>MAP!$I$2:$I$4</xm:f>
          </x14:formula1>
          <xm:sqref>E13:E21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2E6C-825E-4F11-AA56-C5430D7BB2DB}">
  <sheetPr codeName="Sheet31"/>
  <dimension ref="A1:O141"/>
  <sheetViews>
    <sheetView showGridLines="0" zoomScaleNormal="100" workbookViewId="0"/>
  </sheetViews>
  <sheetFormatPr defaultColWidth="0" defaultRowHeight="16.5" zeroHeight="1"/>
  <cols>
    <col min="1" max="1" width="2.85546875" style="2" customWidth="1"/>
    <col min="2" max="2" width="13.140625" style="2" customWidth="1"/>
    <col min="3" max="3" width="28.85546875" style="2" customWidth="1"/>
    <col min="4" max="4" width="9.42578125" style="2" bestFit="1" customWidth="1"/>
    <col min="5" max="5" width="15.140625" style="2" customWidth="1"/>
    <col min="6" max="6" width="17.85546875" style="2" customWidth="1"/>
    <col min="7" max="7" width="16.28515625" style="2" customWidth="1"/>
    <col min="8" max="8" width="17.85546875" style="2" customWidth="1"/>
    <col min="9" max="9" width="18" style="2" bestFit="1" customWidth="1"/>
    <col min="10" max="10" width="25.85546875" style="2" customWidth="1"/>
    <col min="11" max="11" width="23.140625" style="2" customWidth="1"/>
    <col min="12" max="12" width="4.85546875" style="2" customWidth="1"/>
    <col min="13" max="16384" width="9.140625" style="2" hidden="1"/>
  </cols>
  <sheetData>
    <row r="1" spans="2:15" ht="17.25" thickBot="1">
      <c r="B1" s="580" t="s">
        <v>515</v>
      </c>
      <c r="C1" s="580"/>
      <c r="D1" s="580"/>
      <c r="E1" s="580"/>
      <c r="F1" s="580"/>
      <c r="G1" s="580"/>
      <c r="H1" s="580"/>
      <c r="I1" s="580"/>
      <c r="J1" s="580"/>
      <c r="K1" s="580"/>
      <c r="L1" s="580"/>
      <c r="M1" s="580"/>
    </row>
    <row r="2" spans="2:15" ht="15" customHeight="1">
      <c r="B2" s="625" t="s">
        <v>752</v>
      </c>
      <c r="C2" s="626"/>
      <c r="D2" s="626"/>
      <c r="E2" s="626"/>
      <c r="F2" s="626"/>
      <c r="G2" s="626"/>
      <c r="H2" s="626"/>
      <c r="I2" s="626"/>
      <c r="J2" s="626"/>
      <c r="K2" s="627"/>
      <c r="O2" s="2" t="s">
        <v>344</v>
      </c>
    </row>
    <row r="3" spans="2:15" ht="10.5" customHeight="1">
      <c r="B3" s="628"/>
      <c r="C3" s="629"/>
      <c r="D3" s="629"/>
      <c r="E3" s="629"/>
      <c r="F3" s="629"/>
      <c r="G3" s="629"/>
      <c r="H3" s="629"/>
      <c r="I3" s="629"/>
      <c r="J3" s="629"/>
      <c r="K3" s="630"/>
    </row>
    <row r="4" spans="2:15" ht="5.25" customHeight="1" thickBot="1"/>
    <row r="5" spans="2:15" ht="15.95" customHeight="1" thickBot="1">
      <c r="B5" s="616" t="s">
        <v>74</v>
      </c>
      <c r="C5" s="617"/>
      <c r="D5" s="572"/>
      <c r="E5" s="572"/>
      <c r="F5" s="572"/>
      <c r="G5" s="572"/>
      <c r="H5" s="572"/>
      <c r="I5" s="572"/>
      <c r="J5" s="572"/>
      <c r="K5" s="573"/>
    </row>
    <row r="6" spans="2:15" ht="20.100000000000001" customHeight="1">
      <c r="B6" s="631" t="s">
        <v>1</v>
      </c>
      <c r="C6" s="632"/>
      <c r="D6" s="611"/>
      <c r="E6" s="611"/>
      <c r="F6" s="611"/>
      <c r="G6" s="611"/>
      <c r="H6" s="611"/>
      <c r="I6" s="611"/>
      <c r="J6" s="611"/>
      <c r="K6" s="611"/>
    </row>
    <row r="7" spans="2:15" ht="20.100000000000001" customHeight="1">
      <c r="B7" s="264" t="s">
        <v>2</v>
      </c>
      <c r="C7" s="265"/>
      <c r="D7" s="611"/>
      <c r="E7" s="611"/>
      <c r="F7" s="611"/>
      <c r="G7" s="611"/>
      <c r="H7" s="611"/>
      <c r="I7" s="611"/>
      <c r="J7" s="611"/>
      <c r="K7" s="611"/>
    </row>
    <row r="8" spans="2:15" ht="20.100000000000001" customHeight="1">
      <c r="B8" s="264" t="s">
        <v>3</v>
      </c>
      <c r="C8" s="265"/>
      <c r="D8" s="611"/>
      <c r="E8" s="611"/>
      <c r="F8" s="611"/>
      <c r="G8" s="611"/>
      <c r="H8" s="611"/>
      <c r="I8" s="611"/>
      <c r="J8" s="611"/>
      <c r="K8" s="611"/>
    </row>
    <row r="9" spans="2:15" ht="20.100000000000001" customHeight="1">
      <c r="B9" s="264" t="s">
        <v>4</v>
      </c>
      <c r="C9" s="265"/>
      <c r="D9" s="611"/>
      <c r="E9" s="611"/>
      <c r="F9" s="611"/>
      <c r="G9" s="611"/>
      <c r="H9" s="611"/>
      <c r="I9" s="611"/>
      <c r="J9" s="611"/>
      <c r="K9" s="611"/>
    </row>
    <row r="10" spans="2:15" ht="20.100000000000001" customHeight="1">
      <c r="B10" s="264" t="s">
        <v>5</v>
      </c>
      <c r="C10" s="265"/>
      <c r="D10" s="611"/>
      <c r="E10" s="611"/>
      <c r="F10" s="611"/>
      <c r="G10" s="611"/>
      <c r="H10" s="611"/>
      <c r="I10" s="611"/>
      <c r="J10" s="611"/>
      <c r="K10" s="611"/>
    </row>
    <row r="11" spans="2:15" ht="20.100000000000001" customHeight="1">
      <c r="B11" s="264" t="s">
        <v>75</v>
      </c>
      <c r="C11" s="265"/>
      <c r="D11" s="611"/>
      <c r="E11" s="611"/>
      <c r="F11" s="611"/>
      <c r="G11" s="611"/>
      <c r="H11" s="611"/>
      <c r="I11" s="611"/>
      <c r="J11" s="611"/>
      <c r="K11" s="611"/>
    </row>
    <row r="12" spans="2:15" ht="20.100000000000001" customHeight="1">
      <c r="B12" s="264" t="s">
        <v>76</v>
      </c>
      <c r="C12" s="265"/>
      <c r="D12" s="611"/>
      <c r="E12" s="611"/>
      <c r="F12" s="611"/>
      <c r="G12" s="611"/>
      <c r="H12" s="611"/>
      <c r="I12" s="611"/>
      <c r="J12" s="611"/>
      <c r="K12" s="611"/>
    </row>
    <row r="13" spans="2:15" ht="20.100000000000001" customHeight="1" thickBot="1">
      <c r="B13" s="622" t="s">
        <v>77</v>
      </c>
      <c r="C13" s="623"/>
      <c r="D13" s="624"/>
      <c r="E13" s="611"/>
      <c r="F13" s="611"/>
      <c r="G13" s="611"/>
      <c r="H13" s="611"/>
      <c r="I13" s="611"/>
      <c r="J13" s="611"/>
      <c r="K13" s="611"/>
    </row>
    <row r="14" spans="2:15" ht="28.5" customHeight="1" thickBot="1">
      <c r="D14" s="260"/>
      <c r="E14" s="260"/>
      <c r="F14" s="260"/>
      <c r="G14" s="260"/>
      <c r="H14" s="260"/>
      <c r="I14" s="260"/>
      <c r="J14" s="260"/>
      <c r="K14" s="260"/>
    </row>
    <row r="15" spans="2:15" ht="15.95" customHeight="1" thickBot="1">
      <c r="B15" s="616" t="s">
        <v>360</v>
      </c>
      <c r="C15" s="617"/>
      <c r="D15" s="617"/>
      <c r="E15" s="617"/>
      <c r="F15" s="617"/>
      <c r="G15" s="617"/>
      <c r="H15" s="617"/>
      <c r="I15" s="617"/>
      <c r="J15" s="617"/>
      <c r="K15" s="618"/>
    </row>
    <row r="16" spans="2:15" ht="38.25" customHeight="1">
      <c r="B16" s="116" t="s">
        <v>361</v>
      </c>
      <c r="C16" s="116"/>
      <c r="D16" s="116" t="s">
        <v>341</v>
      </c>
      <c r="E16" s="116" t="s">
        <v>362</v>
      </c>
      <c r="F16" s="116" t="s">
        <v>363</v>
      </c>
      <c r="G16" s="116" t="s">
        <v>364</v>
      </c>
      <c r="H16" s="116" t="s">
        <v>73</v>
      </c>
      <c r="I16" s="116" t="s">
        <v>31</v>
      </c>
      <c r="J16" s="116" t="s">
        <v>56</v>
      </c>
      <c r="K16" s="116" t="s">
        <v>57</v>
      </c>
    </row>
    <row r="17" spans="2:12" s="124" customFormat="1">
      <c r="B17" s="619" t="s">
        <v>615</v>
      </c>
      <c r="C17" s="620"/>
      <c r="D17" s="266"/>
      <c r="E17" s="267"/>
      <c r="F17" s="268"/>
      <c r="G17" s="266"/>
      <c r="H17" s="269"/>
      <c r="I17" s="270"/>
      <c r="J17" s="271"/>
      <c r="K17" s="272"/>
      <c r="L17" s="2"/>
    </row>
    <row r="18" spans="2:12" s="124" customFormat="1" ht="39.950000000000003" customHeight="1">
      <c r="B18" s="619" t="s">
        <v>616</v>
      </c>
      <c r="C18" s="620"/>
      <c r="D18" s="266"/>
      <c r="E18" s="267"/>
      <c r="F18" s="268"/>
      <c r="G18" s="266"/>
      <c r="H18" s="269"/>
      <c r="I18" s="270"/>
      <c r="J18" s="271"/>
      <c r="K18" s="272"/>
      <c r="L18" s="2"/>
    </row>
    <row r="19" spans="2:12" s="124" customFormat="1" ht="228" customHeight="1">
      <c r="B19" s="400" t="s">
        <v>748</v>
      </c>
      <c r="C19" s="400"/>
      <c r="D19" s="400"/>
      <c r="E19" s="400"/>
      <c r="F19" s="400"/>
      <c r="G19" s="400"/>
      <c r="H19" s="400"/>
      <c r="I19" s="400"/>
      <c r="J19" s="400"/>
      <c r="K19" s="400"/>
      <c r="L19" s="2"/>
    </row>
    <row r="20" spans="2:12"/>
    <row r="21" spans="2:12" ht="35.25" customHeight="1">
      <c r="B21" s="621" t="s">
        <v>750</v>
      </c>
      <c r="C21" s="621"/>
      <c r="D21" s="621"/>
      <c r="E21" s="621"/>
      <c r="F21" s="621"/>
      <c r="G21" s="621"/>
      <c r="H21" s="621"/>
      <c r="I21" s="621"/>
      <c r="J21" s="621"/>
      <c r="K21" s="621"/>
    </row>
    <row r="22" spans="2:12" ht="17.25" thickBot="1">
      <c r="B22" s="100"/>
      <c r="C22" s="100"/>
      <c r="D22" s="100"/>
      <c r="E22" s="100"/>
      <c r="F22" s="100"/>
      <c r="G22" s="100"/>
      <c r="H22" s="100"/>
      <c r="I22" s="100"/>
      <c r="J22" s="100"/>
      <c r="K22" s="100"/>
    </row>
    <row r="23" spans="2:12">
      <c r="B23" s="101"/>
      <c r="C23" s="594" t="s">
        <v>78</v>
      </c>
      <c r="D23" s="595"/>
      <c r="E23" s="595"/>
      <c r="F23" s="595"/>
      <c r="G23" s="595"/>
      <c r="H23" s="595"/>
      <c r="I23" s="595"/>
      <c r="J23" s="595"/>
      <c r="K23" s="595"/>
    </row>
    <row r="24" spans="2:12" ht="65.25" customHeight="1" thickBot="1">
      <c r="B24" s="101"/>
      <c r="C24" s="450" t="s">
        <v>749</v>
      </c>
      <c r="D24" s="451"/>
      <c r="E24" s="451"/>
      <c r="F24" s="451"/>
      <c r="G24" s="451"/>
      <c r="H24" s="102" t="s">
        <v>120</v>
      </c>
      <c r="I24" s="104">
        <f ca="1">TODAY()</f>
        <v>45936</v>
      </c>
      <c r="J24" s="614"/>
      <c r="K24" s="615"/>
    </row>
    <row r="25" spans="2:12"/>
    <row r="26" spans="2:12"/>
    <row r="27" spans="2:12"/>
    <row r="28" spans="2:12"/>
    <row r="29" spans="2:12"/>
    <row r="30" spans="2:12"/>
    <row r="31" spans="2:12"/>
    <row r="32" spans="2:12"/>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sheetData>
  <mergeCells count="21">
    <mergeCell ref="B13:C13"/>
    <mergeCell ref="D13:K13"/>
    <mergeCell ref="B1:M1"/>
    <mergeCell ref="B2:K3"/>
    <mergeCell ref="B5:K5"/>
    <mergeCell ref="B6:C6"/>
    <mergeCell ref="D6:K6"/>
    <mergeCell ref="D7:K7"/>
    <mergeCell ref="D8:K8"/>
    <mergeCell ref="D9:K9"/>
    <mergeCell ref="D10:K10"/>
    <mergeCell ref="D11:K11"/>
    <mergeCell ref="D12:K12"/>
    <mergeCell ref="C23:K23"/>
    <mergeCell ref="C24:G24"/>
    <mergeCell ref="J24:K24"/>
    <mergeCell ref="B15:K15"/>
    <mergeCell ref="B17:C17"/>
    <mergeCell ref="B18:C18"/>
    <mergeCell ref="B19:K19"/>
    <mergeCell ref="B21:K21"/>
  </mergeCells>
  <pageMargins left="0.70866141732283472" right="0.70866141732283472" top="0.74803149606299213" bottom="0.74803149606299213" header="0.31496062992125984" footer="0.31496062992125984"/>
  <pageSetup paperSize="9" scale="46" orientation="portrait" r:id="rId1"/>
  <headerFooter>
    <oddFooter>&amp;L_x000D_&amp;1#&amp;"Calibri"&amp;10&amp;K000000 C2 General</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O141"/>
  <sheetViews>
    <sheetView showGridLines="0" zoomScale="80" zoomScaleNormal="80" workbookViewId="0"/>
  </sheetViews>
  <sheetFormatPr defaultColWidth="0" defaultRowHeight="16.5" zeroHeight="1"/>
  <cols>
    <col min="1" max="1" width="2.85546875" style="2" customWidth="1"/>
    <col min="2" max="2" width="9.140625" style="2" customWidth="1"/>
    <col min="3" max="3" width="28.85546875" style="2" customWidth="1"/>
    <col min="4" max="4" width="9.42578125" style="2" bestFit="1" customWidth="1"/>
    <col min="5" max="5" width="15.140625" style="2" customWidth="1"/>
    <col min="6" max="6" width="17.85546875" style="2" customWidth="1"/>
    <col min="7" max="7" width="15.140625" style="2" customWidth="1"/>
    <col min="8" max="8" width="17.85546875" style="2" customWidth="1"/>
    <col min="9" max="9" width="18" style="2" bestFit="1" customWidth="1"/>
    <col min="10" max="10" width="25.85546875" style="2" customWidth="1"/>
    <col min="11" max="11" width="23.140625" style="2" customWidth="1"/>
    <col min="12" max="12" width="4.85546875" style="2" customWidth="1"/>
    <col min="13" max="16384" width="9.140625" style="2" hidden="1"/>
  </cols>
  <sheetData>
    <row r="1" spans="2:15" ht="17.25" thickBot="1">
      <c r="B1" s="580" t="s">
        <v>515</v>
      </c>
      <c r="C1" s="580"/>
      <c r="D1" s="580"/>
      <c r="E1" s="580"/>
      <c r="F1" s="580"/>
      <c r="G1" s="580"/>
      <c r="H1" s="580"/>
      <c r="I1" s="580"/>
      <c r="J1" s="580"/>
      <c r="K1" s="580"/>
      <c r="L1" s="580"/>
      <c r="M1" s="580"/>
    </row>
    <row r="2" spans="2:15" ht="15" customHeight="1">
      <c r="B2" s="625" t="s">
        <v>359</v>
      </c>
      <c r="C2" s="626"/>
      <c r="D2" s="626"/>
      <c r="E2" s="626"/>
      <c r="F2" s="626"/>
      <c r="G2" s="626"/>
      <c r="H2" s="626"/>
      <c r="I2" s="626"/>
      <c r="J2" s="626"/>
      <c r="K2" s="627"/>
      <c r="O2" s="2" t="s">
        <v>344</v>
      </c>
    </row>
    <row r="3" spans="2:15" ht="10.5" customHeight="1">
      <c r="B3" s="628"/>
      <c r="C3" s="629"/>
      <c r="D3" s="629"/>
      <c r="E3" s="629"/>
      <c r="F3" s="629"/>
      <c r="G3" s="629"/>
      <c r="H3" s="629"/>
      <c r="I3" s="629"/>
      <c r="J3" s="629"/>
      <c r="K3" s="630"/>
    </row>
    <row r="4" spans="2:15" ht="5.25" customHeight="1" thickBot="1"/>
    <row r="5" spans="2:15" ht="15.95" customHeight="1" thickBot="1">
      <c r="B5" s="616" t="s">
        <v>74</v>
      </c>
      <c r="C5" s="617"/>
      <c r="D5" s="572"/>
      <c r="E5" s="572"/>
      <c r="F5" s="572"/>
      <c r="G5" s="572"/>
      <c r="H5" s="572"/>
      <c r="I5" s="572"/>
      <c r="J5" s="572"/>
      <c r="K5" s="573"/>
    </row>
    <row r="6" spans="2:15" ht="20.100000000000001" customHeight="1">
      <c r="B6" s="631" t="s">
        <v>1</v>
      </c>
      <c r="C6" s="632"/>
      <c r="D6" s="611">
        <f>Megrendelő!C4</f>
        <v>0</v>
      </c>
      <c r="E6" s="611"/>
      <c r="F6" s="611"/>
      <c r="G6" s="611"/>
      <c r="H6" s="611"/>
      <c r="I6" s="611"/>
      <c r="J6" s="611"/>
      <c r="K6" s="611"/>
    </row>
    <row r="7" spans="2:15" ht="20.100000000000001" customHeight="1">
      <c r="B7" s="264" t="s">
        <v>2</v>
      </c>
      <c r="C7" s="265"/>
      <c r="D7" s="611" t="str">
        <f>CONCATENATE(Megrendelő!D6," ",Megrendelő!C6," ",Megrendelő!E6," ",Megrendelő!F6," ",Megrendelő!G6)</f>
        <v xml:space="preserve">    </v>
      </c>
      <c r="E7" s="611"/>
      <c r="F7" s="611"/>
      <c r="G7" s="611"/>
      <c r="H7" s="611"/>
      <c r="I7" s="611"/>
      <c r="J7" s="611"/>
      <c r="K7" s="611"/>
    </row>
    <row r="8" spans="2:15" ht="20.100000000000001" customHeight="1">
      <c r="B8" s="264" t="s">
        <v>3</v>
      </c>
      <c r="C8" s="265"/>
      <c r="D8" s="611" t="str">
        <f>CONCATENATE(Megrendelő!D7," ",Megrendelő!C7," ",Megrendelő!E7," ",Megrendelő!F7," ",Megrendelő!G7)</f>
        <v xml:space="preserve">    </v>
      </c>
      <c r="E8" s="611"/>
      <c r="F8" s="611"/>
      <c r="G8" s="611"/>
      <c r="H8" s="611"/>
      <c r="I8" s="611"/>
      <c r="J8" s="611"/>
      <c r="K8" s="611"/>
    </row>
    <row r="9" spans="2:15" ht="20.100000000000001" customHeight="1">
      <c r="B9" s="264" t="s">
        <v>4</v>
      </c>
      <c r="C9" s="265"/>
      <c r="D9" s="611" t="str">
        <f>CONCATENATE(Megrendelő!D8," ",Megrendelő!C8," ",Megrendelő!E8," ",Megrendelő!F8," ",Megrendelő!G8)</f>
        <v xml:space="preserve">    </v>
      </c>
      <c r="E9" s="611"/>
      <c r="F9" s="611"/>
      <c r="G9" s="611"/>
      <c r="H9" s="611"/>
      <c r="I9" s="611"/>
      <c r="J9" s="611"/>
      <c r="K9" s="611"/>
    </row>
    <row r="10" spans="2:15" ht="20.100000000000001" customHeight="1">
      <c r="B10" s="264" t="s">
        <v>5</v>
      </c>
      <c r="C10" s="265"/>
      <c r="D10" s="611">
        <f>Megrendelő!C10</f>
        <v>0</v>
      </c>
      <c r="E10" s="611"/>
      <c r="F10" s="611"/>
      <c r="G10" s="611"/>
      <c r="H10" s="611"/>
      <c r="I10" s="611"/>
      <c r="J10" s="611"/>
      <c r="K10" s="611"/>
    </row>
    <row r="11" spans="2:15" ht="20.100000000000001" customHeight="1">
      <c r="B11" s="264" t="s">
        <v>75</v>
      </c>
      <c r="C11" s="265"/>
      <c r="D11" s="611">
        <f>Megrendelő!C11</f>
        <v>0</v>
      </c>
      <c r="E11" s="611"/>
      <c r="F11" s="611"/>
      <c r="G11" s="611"/>
      <c r="H11" s="611"/>
      <c r="I11" s="611"/>
      <c r="J11" s="611"/>
      <c r="K11" s="611"/>
    </row>
    <row r="12" spans="2:15" ht="20.100000000000001" customHeight="1">
      <c r="B12" s="264" t="s">
        <v>76</v>
      </c>
      <c r="C12" s="265"/>
      <c r="D12" s="611">
        <f>Megrendelő!C12</f>
        <v>0</v>
      </c>
      <c r="E12" s="611"/>
      <c r="F12" s="611"/>
      <c r="G12" s="611"/>
      <c r="H12" s="611"/>
      <c r="I12" s="611"/>
      <c r="J12" s="611"/>
      <c r="K12" s="611"/>
    </row>
    <row r="13" spans="2:15" ht="20.100000000000001" customHeight="1" thickBot="1">
      <c r="B13" s="622" t="s">
        <v>77</v>
      </c>
      <c r="C13" s="623"/>
      <c r="D13" s="611">
        <f>Megrendelő!C13</f>
        <v>0</v>
      </c>
      <c r="E13" s="611"/>
      <c r="F13" s="611"/>
      <c r="G13" s="611"/>
      <c r="H13" s="611"/>
      <c r="I13" s="611"/>
      <c r="J13" s="611"/>
      <c r="K13" s="611"/>
    </row>
    <row r="14" spans="2:15" ht="28.5" customHeight="1" thickBot="1">
      <c r="D14" s="260"/>
      <c r="E14" s="260"/>
      <c r="F14" s="260"/>
      <c r="G14" s="260"/>
      <c r="H14" s="260"/>
      <c r="I14" s="260"/>
      <c r="J14" s="260"/>
      <c r="K14" s="260"/>
    </row>
    <row r="15" spans="2:15" ht="15.95" customHeight="1" thickBot="1">
      <c r="B15" s="616" t="s">
        <v>360</v>
      </c>
      <c r="C15" s="617"/>
      <c r="D15" s="617"/>
      <c r="E15" s="617"/>
      <c r="F15" s="617"/>
      <c r="G15" s="617"/>
      <c r="H15" s="617"/>
      <c r="I15" s="617"/>
      <c r="J15" s="617"/>
      <c r="K15" s="618"/>
    </row>
    <row r="16" spans="2:15" ht="38.25" customHeight="1">
      <c r="B16" s="633" t="s">
        <v>361</v>
      </c>
      <c r="C16" s="634"/>
      <c r="D16" s="116" t="s">
        <v>341</v>
      </c>
      <c r="E16" s="116" t="s">
        <v>362</v>
      </c>
      <c r="F16" s="116" t="s">
        <v>363</v>
      </c>
      <c r="G16" s="116" t="s">
        <v>364</v>
      </c>
      <c r="H16" s="116" t="s">
        <v>73</v>
      </c>
      <c r="I16" s="116" t="s">
        <v>31</v>
      </c>
      <c r="J16" s="116" t="s">
        <v>56</v>
      </c>
      <c r="K16" s="116" t="s">
        <v>57</v>
      </c>
    </row>
    <row r="17" spans="2:12" s="124" customFormat="1" ht="42.95" customHeight="1">
      <c r="B17" s="619" t="s">
        <v>443</v>
      </c>
      <c r="C17" s="620"/>
      <c r="D17" s="266"/>
      <c r="E17" s="267">
        <v>20000</v>
      </c>
      <c r="F17" s="268">
        <f>D17*10000</f>
        <v>0</v>
      </c>
      <c r="G17" s="266">
        <f t="shared" ref="G17:G18" si="0">+D17*E17-F17</f>
        <v>0</v>
      </c>
      <c r="H17" s="269">
        <v>24</v>
      </c>
      <c r="I17" s="270" t="s">
        <v>342</v>
      </c>
      <c r="J17" s="271"/>
      <c r="K17" s="272"/>
      <c r="L17" s="2"/>
    </row>
    <row r="18" spans="2:12" ht="40.5" customHeight="1" thickBot="1">
      <c r="B18" s="645" t="s">
        <v>358</v>
      </c>
      <c r="C18" s="646"/>
      <c r="D18" s="273"/>
      <c r="E18" s="273">
        <v>33000</v>
      </c>
      <c r="F18" s="274">
        <f>D18*30000</f>
        <v>0</v>
      </c>
      <c r="G18" s="273">
        <f t="shared" si="0"/>
        <v>0</v>
      </c>
      <c r="H18" s="275">
        <v>24</v>
      </c>
      <c r="I18" s="276" t="s">
        <v>342</v>
      </c>
      <c r="J18" s="277"/>
      <c r="K18" s="278"/>
    </row>
    <row r="19" spans="2:12" ht="28.5" customHeight="1" thickBot="1">
      <c r="D19" s="260"/>
      <c r="E19" s="260"/>
      <c r="F19" s="260"/>
      <c r="G19" s="260"/>
      <c r="H19" s="260"/>
      <c r="I19" s="260"/>
      <c r="J19" s="260"/>
      <c r="K19" s="260"/>
    </row>
    <row r="20" spans="2:12" ht="15.95" customHeight="1" thickBot="1">
      <c r="B20" s="616" t="s">
        <v>365</v>
      </c>
      <c r="C20" s="617"/>
      <c r="D20" s="617"/>
      <c r="E20" s="617"/>
      <c r="F20" s="617"/>
      <c r="G20" s="618"/>
      <c r="H20" s="279"/>
      <c r="I20" s="279"/>
      <c r="J20" s="279"/>
      <c r="K20" s="279"/>
      <c r="L20" s="279"/>
    </row>
    <row r="21" spans="2:12" ht="28.5" customHeight="1">
      <c r="B21" s="633" t="s">
        <v>366</v>
      </c>
      <c r="C21" s="634"/>
      <c r="D21" s="116" t="s">
        <v>341</v>
      </c>
      <c r="E21" s="116" t="s">
        <v>367</v>
      </c>
      <c r="F21" s="116" t="s">
        <v>368</v>
      </c>
      <c r="G21" s="116" t="s">
        <v>369</v>
      </c>
      <c r="H21" s="260"/>
      <c r="I21" s="260"/>
      <c r="J21" s="260"/>
      <c r="K21" s="260"/>
    </row>
    <row r="22" spans="2:12" ht="28.5" customHeight="1">
      <c r="B22" s="637" t="s">
        <v>370</v>
      </c>
      <c r="C22" s="638"/>
      <c r="D22" s="266">
        <v>0</v>
      </c>
      <c r="E22" s="266">
        <v>1000</v>
      </c>
      <c r="F22" s="267">
        <f>D22*800</f>
        <v>0</v>
      </c>
      <c r="G22" s="280">
        <f>+D22*E22-F22</f>
        <v>0</v>
      </c>
      <c r="H22" s="260"/>
      <c r="I22" s="260"/>
      <c r="J22" s="260"/>
      <c r="K22" s="260"/>
    </row>
    <row r="23" spans="2:12" ht="34.5" customHeight="1" thickBot="1">
      <c r="B23" s="639" t="s">
        <v>434</v>
      </c>
      <c r="C23" s="640"/>
      <c r="D23" s="281">
        <v>0</v>
      </c>
      <c r="E23" s="281">
        <v>1000</v>
      </c>
      <c r="F23" s="267">
        <f>D23*675</f>
        <v>0</v>
      </c>
      <c r="G23" s="280">
        <f t="shared" ref="G23:G24" si="1">+D23*E23-F23</f>
        <v>0</v>
      </c>
      <c r="H23" s="260"/>
      <c r="I23" s="260"/>
      <c r="J23" s="260"/>
      <c r="K23" s="260"/>
    </row>
    <row r="24" spans="2:12" ht="36" customHeight="1" thickBot="1">
      <c r="B24" s="639" t="s">
        <v>435</v>
      </c>
      <c r="C24" s="640"/>
      <c r="D24" s="273">
        <v>0</v>
      </c>
      <c r="E24" s="273">
        <v>1500</v>
      </c>
      <c r="F24" s="282">
        <f>D24*1190</f>
        <v>0</v>
      </c>
      <c r="G24" s="280">
        <f t="shared" si="1"/>
        <v>0</v>
      </c>
      <c r="H24" s="260"/>
      <c r="I24" s="260"/>
      <c r="J24" s="260"/>
      <c r="K24" s="260"/>
    </row>
    <row r="25" spans="2:12" ht="28.5" customHeight="1" thickBot="1">
      <c r="D25" s="260"/>
      <c r="E25" s="260"/>
      <c r="F25" s="260"/>
      <c r="G25" s="260"/>
      <c r="H25" s="260"/>
      <c r="I25" s="260"/>
      <c r="J25" s="260"/>
      <c r="K25" s="260"/>
    </row>
    <row r="26" spans="2:12" ht="15.95" customHeight="1" thickBot="1">
      <c r="B26" s="616" t="s">
        <v>371</v>
      </c>
      <c r="C26" s="617"/>
      <c r="D26" s="617"/>
      <c r="E26" s="617"/>
      <c r="F26" s="617"/>
      <c r="G26" s="617"/>
      <c r="H26" s="617"/>
      <c r="I26" s="618"/>
      <c r="J26" s="279"/>
      <c r="K26" s="279"/>
      <c r="L26" s="279"/>
    </row>
    <row r="27" spans="2:12" ht="40.5" customHeight="1">
      <c r="B27" s="633" t="s">
        <v>366</v>
      </c>
      <c r="C27" s="634"/>
      <c r="D27" s="116" t="s">
        <v>341</v>
      </c>
      <c r="E27" s="116" t="s">
        <v>362</v>
      </c>
      <c r="F27" s="116" t="s">
        <v>363</v>
      </c>
      <c r="G27" s="116" t="s">
        <v>372</v>
      </c>
      <c r="H27" s="116" t="s">
        <v>444</v>
      </c>
      <c r="I27" s="116" t="s">
        <v>445</v>
      </c>
      <c r="J27" s="260"/>
      <c r="K27" s="260"/>
    </row>
    <row r="28" spans="2:12" s="124" customFormat="1" ht="20.100000000000001" customHeight="1">
      <c r="B28" s="635" t="s">
        <v>343</v>
      </c>
      <c r="C28" s="636"/>
      <c r="D28" s="266"/>
      <c r="E28" s="266">
        <v>5000</v>
      </c>
      <c r="F28" s="267">
        <f>D28*3000</f>
        <v>0</v>
      </c>
      <c r="G28" s="266">
        <f>+D28*E28-F28</f>
        <v>0</v>
      </c>
      <c r="H28" s="283">
        <v>0</v>
      </c>
      <c r="I28" s="272">
        <f>H28*D28</f>
        <v>0</v>
      </c>
      <c r="J28" s="279"/>
      <c r="K28" s="279"/>
      <c r="L28" s="2"/>
    </row>
    <row r="29" spans="2:12" s="124" customFormat="1" ht="20.100000000000001" customHeight="1">
      <c r="B29" s="635" t="s">
        <v>436</v>
      </c>
      <c r="C29" s="636"/>
      <c r="D29" s="281"/>
      <c r="E29" s="281">
        <v>20000</v>
      </c>
      <c r="F29" s="267">
        <f>D29*10000</f>
        <v>0</v>
      </c>
      <c r="G29" s="266">
        <f t="shared" ref="G29:G38" si="2">+D29*E29-F29</f>
        <v>0</v>
      </c>
      <c r="H29" s="266">
        <v>5000</v>
      </c>
      <c r="I29" s="272">
        <f t="shared" ref="I29:I38" si="3">H29*D29</f>
        <v>0</v>
      </c>
      <c r="J29" s="279"/>
      <c r="K29" s="279"/>
      <c r="L29" s="2"/>
    </row>
    <row r="30" spans="2:12" s="124" customFormat="1" ht="20.100000000000001" customHeight="1">
      <c r="B30" s="635" t="s">
        <v>437</v>
      </c>
      <c r="C30" s="636"/>
      <c r="D30" s="281"/>
      <c r="E30" s="281">
        <v>20000</v>
      </c>
      <c r="F30" s="267">
        <f>D30*10000</f>
        <v>0</v>
      </c>
      <c r="G30" s="266">
        <f t="shared" si="2"/>
        <v>0</v>
      </c>
      <c r="H30" s="266">
        <v>5000</v>
      </c>
      <c r="I30" s="272">
        <f t="shared" si="3"/>
        <v>0</v>
      </c>
      <c r="J30" s="279"/>
      <c r="K30" s="279"/>
      <c r="L30" s="2"/>
    </row>
    <row r="31" spans="2:12" s="124" customFormat="1" ht="20.100000000000001" customHeight="1">
      <c r="B31" s="635" t="s">
        <v>439</v>
      </c>
      <c r="C31" s="636"/>
      <c r="D31" s="281"/>
      <c r="E31" s="281">
        <v>10000</v>
      </c>
      <c r="F31" s="267">
        <f>D31*5000</f>
        <v>0</v>
      </c>
      <c r="G31" s="266">
        <f t="shared" si="2"/>
        <v>0</v>
      </c>
      <c r="H31" s="266">
        <v>5000</v>
      </c>
      <c r="I31" s="272">
        <f t="shared" si="3"/>
        <v>0</v>
      </c>
      <c r="J31" s="279"/>
      <c r="K31" s="279"/>
      <c r="L31" s="2"/>
    </row>
    <row r="32" spans="2:12" s="124" customFormat="1" ht="20.100000000000001" customHeight="1">
      <c r="B32" s="635" t="s">
        <v>440</v>
      </c>
      <c r="C32" s="636"/>
      <c r="D32" s="281"/>
      <c r="E32" s="281">
        <v>10000</v>
      </c>
      <c r="F32" s="267">
        <f>D32*5000</f>
        <v>0</v>
      </c>
      <c r="G32" s="266">
        <f t="shared" si="2"/>
        <v>0</v>
      </c>
      <c r="H32" s="266">
        <v>5000</v>
      </c>
      <c r="I32" s="272">
        <f t="shared" si="3"/>
        <v>0</v>
      </c>
      <c r="J32" s="279"/>
      <c r="K32" s="279"/>
      <c r="L32" s="2"/>
    </row>
    <row r="33" spans="2:12" s="124" customFormat="1" ht="20.100000000000001" customHeight="1">
      <c r="B33" s="635" t="s">
        <v>441</v>
      </c>
      <c r="C33" s="636"/>
      <c r="D33" s="281"/>
      <c r="E33" s="281">
        <v>10000</v>
      </c>
      <c r="F33" s="267">
        <f>D33*5000</f>
        <v>0</v>
      </c>
      <c r="G33" s="266">
        <f t="shared" si="2"/>
        <v>0</v>
      </c>
      <c r="H33" s="266">
        <v>5000</v>
      </c>
      <c r="I33" s="272">
        <f t="shared" si="3"/>
        <v>0</v>
      </c>
      <c r="J33" s="279"/>
      <c r="K33" s="279"/>
      <c r="L33" s="2"/>
    </row>
    <row r="34" spans="2:12" s="124" customFormat="1" ht="20.100000000000001" customHeight="1">
      <c r="B34" s="635" t="s">
        <v>442</v>
      </c>
      <c r="C34" s="636"/>
      <c r="D34" s="281"/>
      <c r="E34" s="281">
        <v>15000</v>
      </c>
      <c r="F34" s="267">
        <f>D34*10000</f>
        <v>0</v>
      </c>
      <c r="G34" s="266">
        <f t="shared" si="2"/>
        <v>0</v>
      </c>
      <c r="H34" s="266">
        <v>10000</v>
      </c>
      <c r="I34" s="272">
        <f t="shared" si="3"/>
        <v>0</v>
      </c>
      <c r="J34" s="279"/>
      <c r="K34" s="279"/>
      <c r="L34" s="2"/>
    </row>
    <row r="35" spans="2:12" s="124" customFormat="1" ht="20.100000000000001" customHeight="1">
      <c r="B35" s="635" t="s">
        <v>373</v>
      </c>
      <c r="C35" s="636"/>
      <c r="D35" s="281"/>
      <c r="E35" s="281">
        <v>20000</v>
      </c>
      <c r="F35" s="267">
        <f>D35*16000</f>
        <v>0</v>
      </c>
      <c r="G35" s="266">
        <f t="shared" si="2"/>
        <v>0</v>
      </c>
      <c r="H35" s="266">
        <v>0</v>
      </c>
      <c r="I35" s="272">
        <f t="shared" si="3"/>
        <v>0</v>
      </c>
      <c r="J35" s="279"/>
      <c r="K35" s="279"/>
      <c r="L35" s="2"/>
    </row>
    <row r="36" spans="2:12" s="124" customFormat="1" ht="60.75" customHeight="1">
      <c r="B36" s="649" t="s">
        <v>446</v>
      </c>
      <c r="C36" s="636"/>
      <c r="D36" s="281"/>
      <c r="E36" s="281">
        <v>30000</v>
      </c>
      <c r="F36" s="267">
        <f>D36*28000</f>
        <v>0</v>
      </c>
      <c r="G36" s="266">
        <f t="shared" si="2"/>
        <v>0</v>
      </c>
      <c r="H36" s="266">
        <v>5000</v>
      </c>
      <c r="I36" s="272">
        <f t="shared" si="3"/>
        <v>0</v>
      </c>
      <c r="J36" s="279"/>
      <c r="K36" s="279"/>
      <c r="L36" s="2"/>
    </row>
    <row r="37" spans="2:12" s="124" customFormat="1" ht="20.100000000000001" customHeight="1">
      <c r="B37" s="635" t="s">
        <v>374</v>
      </c>
      <c r="C37" s="636"/>
      <c r="D37" s="281"/>
      <c r="E37" s="281">
        <v>20000</v>
      </c>
      <c r="F37" s="267">
        <f>D37*15000</f>
        <v>0</v>
      </c>
      <c r="G37" s="266">
        <f t="shared" si="2"/>
        <v>0</v>
      </c>
      <c r="H37" s="266">
        <v>0</v>
      </c>
      <c r="I37" s="272">
        <f t="shared" si="3"/>
        <v>0</v>
      </c>
      <c r="J37" s="279"/>
      <c r="K37" s="279"/>
      <c r="L37" s="2"/>
    </row>
    <row r="38" spans="2:12" s="124" customFormat="1" ht="20.100000000000001" customHeight="1" thickBot="1">
      <c r="B38" s="645" t="s">
        <v>438</v>
      </c>
      <c r="C38" s="646"/>
      <c r="D38" s="273"/>
      <c r="E38" s="273">
        <v>10000</v>
      </c>
      <c r="F38" s="282">
        <f>D38*5000</f>
        <v>0</v>
      </c>
      <c r="G38" s="273">
        <f t="shared" si="2"/>
        <v>0</v>
      </c>
      <c r="H38" s="273">
        <v>5000</v>
      </c>
      <c r="I38" s="278">
        <f t="shared" si="3"/>
        <v>0</v>
      </c>
      <c r="J38" s="279"/>
      <c r="K38" s="279"/>
      <c r="L38" s="2"/>
    </row>
    <row r="39" spans="2:12" s="124" customFormat="1" ht="20.100000000000001" customHeight="1" thickBot="1">
      <c r="B39" s="284"/>
      <c r="C39" s="284"/>
      <c r="D39" s="285"/>
      <c r="E39" s="285"/>
      <c r="F39" s="286"/>
      <c r="G39" s="285"/>
      <c r="H39" s="285"/>
      <c r="I39" s="279"/>
      <c r="J39" s="279"/>
      <c r="K39" s="279"/>
      <c r="L39" s="2"/>
    </row>
    <row r="40" spans="2:12" s="124" customFormat="1" ht="20.100000000000001" customHeight="1" thickBot="1">
      <c r="B40" s="616" t="s">
        <v>478</v>
      </c>
      <c r="C40" s="617"/>
      <c r="D40" s="617"/>
      <c r="E40" s="617"/>
      <c r="F40" s="617"/>
      <c r="G40" s="617"/>
      <c r="H40" s="285"/>
      <c r="I40" s="279"/>
      <c r="J40" s="279"/>
      <c r="K40" s="279"/>
      <c r="L40" s="2"/>
    </row>
    <row r="41" spans="2:12" s="124" customFormat="1" ht="30.6" customHeight="1" thickBot="1">
      <c r="B41" s="633" t="s">
        <v>366</v>
      </c>
      <c r="C41" s="634"/>
      <c r="D41" s="116" t="s">
        <v>341</v>
      </c>
      <c r="E41" s="116" t="s">
        <v>362</v>
      </c>
      <c r="F41" s="116" t="s">
        <v>485</v>
      </c>
      <c r="G41" s="116" t="s">
        <v>486</v>
      </c>
      <c r="H41" s="285"/>
      <c r="I41" s="279"/>
      <c r="J41" s="279"/>
      <c r="K41" s="279"/>
      <c r="L41" s="2"/>
    </row>
    <row r="42" spans="2:12" s="124" customFormat="1" ht="20.100000000000001" customHeight="1">
      <c r="B42" s="650" t="s">
        <v>479</v>
      </c>
      <c r="C42" s="651"/>
      <c r="D42" s="266"/>
      <c r="E42" s="266">
        <v>12700</v>
      </c>
      <c r="F42" s="267">
        <v>5000</v>
      </c>
      <c r="G42" s="280">
        <f>D42*F42</f>
        <v>0</v>
      </c>
      <c r="H42" s="285"/>
      <c r="I42" s="279"/>
      <c r="J42" s="279"/>
      <c r="K42" s="279"/>
      <c r="L42" s="2"/>
    </row>
    <row r="43" spans="2:12" s="124" customFormat="1" ht="20.100000000000001" customHeight="1">
      <c r="B43" s="641" t="s">
        <v>480</v>
      </c>
      <c r="C43" s="642"/>
      <c r="D43" s="266"/>
      <c r="E43" s="266">
        <v>10000</v>
      </c>
      <c r="F43" s="267">
        <v>5000</v>
      </c>
      <c r="G43" s="280">
        <f t="shared" ref="G43:G47" si="4">D43*F43</f>
        <v>0</v>
      </c>
      <c r="H43" s="285"/>
      <c r="I43" s="279"/>
      <c r="J43" s="279"/>
      <c r="K43" s="279"/>
      <c r="L43" s="2"/>
    </row>
    <row r="44" spans="2:12" s="124" customFormat="1" ht="20.100000000000001" customHeight="1">
      <c r="B44" s="641" t="s">
        <v>481</v>
      </c>
      <c r="C44" s="642"/>
      <c r="D44" s="266"/>
      <c r="E44" s="266">
        <v>10000</v>
      </c>
      <c r="F44" s="267">
        <v>5000</v>
      </c>
      <c r="G44" s="280">
        <f t="shared" si="4"/>
        <v>0</v>
      </c>
      <c r="H44" s="285"/>
      <c r="I44" s="279"/>
      <c r="J44" s="279"/>
      <c r="K44" s="279"/>
      <c r="L44" s="2"/>
    </row>
    <row r="45" spans="2:12" s="124" customFormat="1" ht="20.100000000000001" customHeight="1">
      <c r="B45" s="641" t="s">
        <v>482</v>
      </c>
      <c r="C45" s="642"/>
      <c r="D45" s="266"/>
      <c r="E45" s="266">
        <v>10000</v>
      </c>
      <c r="F45" s="267">
        <v>5000</v>
      </c>
      <c r="G45" s="280">
        <f t="shared" si="4"/>
        <v>0</v>
      </c>
      <c r="H45" s="285"/>
      <c r="I45" s="279"/>
      <c r="J45" s="279"/>
      <c r="K45" s="279"/>
      <c r="L45" s="2"/>
    </row>
    <row r="46" spans="2:12" s="124" customFormat="1" ht="37.5" customHeight="1">
      <c r="B46" s="643" t="s">
        <v>483</v>
      </c>
      <c r="C46" s="644"/>
      <c r="D46" s="266"/>
      <c r="E46" s="266">
        <v>10000</v>
      </c>
      <c r="F46" s="267">
        <v>5000</v>
      </c>
      <c r="G46" s="280">
        <f t="shared" si="4"/>
        <v>0</v>
      </c>
      <c r="H46" s="285"/>
      <c r="I46" s="279"/>
      <c r="J46" s="279"/>
      <c r="K46" s="279"/>
      <c r="L46" s="2"/>
    </row>
    <row r="47" spans="2:12" s="124" customFormat="1" ht="33.6" customHeight="1" thickBot="1">
      <c r="B47" s="647" t="s">
        <v>484</v>
      </c>
      <c r="C47" s="648"/>
      <c r="D47" s="273"/>
      <c r="E47" s="273">
        <v>15000</v>
      </c>
      <c r="F47" s="282">
        <v>10000</v>
      </c>
      <c r="G47" s="280">
        <f t="shared" si="4"/>
        <v>0</v>
      </c>
      <c r="H47" s="285"/>
      <c r="I47" s="279"/>
      <c r="J47" s="279"/>
      <c r="K47" s="279"/>
      <c r="L47" s="2"/>
    </row>
    <row r="48" spans="2:12" s="124" customFormat="1" ht="16.350000000000001" customHeight="1">
      <c r="B48" s="284"/>
      <c r="C48" s="284"/>
      <c r="D48" s="285"/>
      <c r="E48" s="285"/>
      <c r="F48" s="286"/>
      <c r="G48" s="285"/>
      <c r="H48" s="285"/>
      <c r="I48" s="279"/>
      <c r="J48" s="279"/>
      <c r="K48" s="279"/>
      <c r="L48" s="2"/>
    </row>
    <row r="49" spans="2:12" s="124" customFormat="1" ht="283.5" customHeight="1">
      <c r="B49" s="400" t="s">
        <v>753</v>
      </c>
      <c r="C49" s="400"/>
      <c r="D49" s="400"/>
      <c r="E49" s="400"/>
      <c r="F49" s="400"/>
      <c r="G49" s="400"/>
      <c r="H49" s="400"/>
      <c r="I49" s="400"/>
      <c r="J49" s="400"/>
      <c r="K49" s="400"/>
      <c r="L49" s="2"/>
    </row>
    <row r="50" spans="2:12"/>
    <row r="51" spans="2:12" ht="35.25" customHeight="1">
      <c r="B51" s="621" t="s">
        <v>750</v>
      </c>
      <c r="C51" s="621"/>
      <c r="D51" s="621"/>
      <c r="E51" s="621"/>
      <c r="F51" s="621"/>
      <c r="G51" s="621"/>
      <c r="H51" s="621"/>
      <c r="I51" s="621"/>
      <c r="J51" s="621"/>
      <c r="K51" s="621"/>
    </row>
    <row r="52" spans="2:12" ht="17.25" thickBot="1">
      <c r="B52" s="100"/>
      <c r="C52" s="100"/>
      <c r="D52" s="100"/>
      <c r="E52" s="100"/>
      <c r="F52" s="100"/>
      <c r="G52" s="100"/>
      <c r="H52" s="100"/>
      <c r="I52" s="100"/>
      <c r="J52" s="100"/>
      <c r="K52" s="100"/>
    </row>
    <row r="53" spans="2:12">
      <c r="B53" s="101"/>
      <c r="C53" s="594" t="s">
        <v>78</v>
      </c>
      <c r="D53" s="595"/>
      <c r="E53" s="595"/>
      <c r="F53" s="595"/>
      <c r="G53" s="595"/>
      <c r="H53" s="595"/>
      <c r="I53" s="595"/>
      <c r="J53" s="595"/>
      <c r="K53" s="595"/>
    </row>
    <row r="54" spans="2:12" ht="65.25" customHeight="1" thickBot="1">
      <c r="B54" s="101"/>
      <c r="C54" s="450" t="s">
        <v>749</v>
      </c>
      <c r="D54" s="451"/>
      <c r="E54" s="451"/>
      <c r="F54" s="451"/>
      <c r="G54" s="451"/>
      <c r="H54" s="102" t="s">
        <v>120</v>
      </c>
      <c r="I54" s="104">
        <f ca="1">TODAY()</f>
        <v>45936</v>
      </c>
      <c r="J54" s="614"/>
      <c r="K54" s="615"/>
    </row>
    <row r="55" spans="2:12"/>
    <row r="56" spans="2:12"/>
    <row r="57" spans="2:12"/>
    <row r="58" spans="2:12"/>
    <row r="59" spans="2:12"/>
    <row r="60" spans="2:12"/>
    <row r="61" spans="2:12"/>
    <row r="62" spans="2:12"/>
    <row r="63" spans="2:12"/>
    <row r="64" spans="2:12"/>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sheetData>
  <mergeCells count="48">
    <mergeCell ref="B1:M1"/>
    <mergeCell ref="B47:C47"/>
    <mergeCell ref="B26:I26"/>
    <mergeCell ref="C54:G54"/>
    <mergeCell ref="J54:K54"/>
    <mergeCell ref="B35:C35"/>
    <mergeCell ref="B36:C36"/>
    <mergeCell ref="B37:C37"/>
    <mergeCell ref="B38:C38"/>
    <mergeCell ref="B51:K51"/>
    <mergeCell ref="C53:K53"/>
    <mergeCell ref="B49:K49"/>
    <mergeCell ref="B40:G40"/>
    <mergeCell ref="B42:C42"/>
    <mergeCell ref="B43:C43"/>
    <mergeCell ref="B44:C44"/>
    <mergeCell ref="B45:C45"/>
    <mergeCell ref="B46:C46"/>
    <mergeCell ref="D8:K8"/>
    <mergeCell ref="D12:K12"/>
    <mergeCell ref="B13:C13"/>
    <mergeCell ref="D13:K13"/>
    <mergeCell ref="B15:K15"/>
    <mergeCell ref="D9:K9"/>
    <mergeCell ref="D10:K10"/>
    <mergeCell ref="D11:K11"/>
    <mergeCell ref="B16:C16"/>
    <mergeCell ref="B30:C30"/>
    <mergeCell ref="B17:C17"/>
    <mergeCell ref="B18:C18"/>
    <mergeCell ref="B20:G20"/>
    <mergeCell ref="B21:C21"/>
    <mergeCell ref="B2:K3"/>
    <mergeCell ref="B5:K5"/>
    <mergeCell ref="B6:C6"/>
    <mergeCell ref="D6:K6"/>
    <mergeCell ref="D7:K7"/>
    <mergeCell ref="B22:C22"/>
    <mergeCell ref="B24:C24"/>
    <mergeCell ref="B27:C27"/>
    <mergeCell ref="B28:C28"/>
    <mergeCell ref="B29:C29"/>
    <mergeCell ref="B23:C23"/>
    <mergeCell ref="B41:C41"/>
    <mergeCell ref="B31:C31"/>
    <mergeCell ref="B32:C32"/>
    <mergeCell ref="B33:C33"/>
    <mergeCell ref="B34:C34"/>
  </mergeCells>
  <pageMargins left="0.70866141732283472" right="0.70866141732283472" top="0.74803149606299213" bottom="0.74803149606299213" header="0.31496062992125984" footer="0.31496062992125984"/>
  <pageSetup paperSize="9" scale="46" orientation="portrait" r:id="rId1"/>
  <headerFooter>
    <oddFooter>&amp;L_x000D_&amp;1#&amp;"Calibri"&amp;10&amp;K000000 C2 General</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AA22"/>
  <sheetViews>
    <sheetView showGridLines="0" topLeftCell="G1" workbookViewId="0">
      <selection activeCell="AA6" sqref="AA6"/>
    </sheetView>
  </sheetViews>
  <sheetFormatPr defaultColWidth="9.140625" defaultRowHeight="16.5"/>
  <cols>
    <col min="1" max="1" width="31" style="2" bestFit="1" customWidth="1"/>
    <col min="2" max="2" width="9.140625" style="2" customWidth="1"/>
    <col min="3" max="3" width="13.85546875" style="2" customWidth="1"/>
    <col min="4" max="4" width="9.140625" style="2" customWidth="1"/>
    <col min="5" max="5" width="8.85546875" style="2" customWidth="1"/>
    <col min="6" max="6" width="9" style="2" customWidth="1"/>
    <col min="7" max="7" width="9.140625" style="2" customWidth="1"/>
    <col min="8" max="8" width="10.28515625" style="2" bestFit="1" customWidth="1"/>
    <col min="9" max="9" width="9.5703125" style="2" bestFit="1" customWidth="1"/>
    <col min="10" max="10" width="6.5703125" style="2" bestFit="1" customWidth="1"/>
    <col min="11" max="11" width="9.140625" style="2"/>
    <col min="12" max="12" width="9" style="2" bestFit="1" customWidth="1"/>
    <col min="13" max="13" width="6.140625" style="2" bestFit="1" customWidth="1"/>
    <col min="14" max="14" width="2.5703125" style="2" bestFit="1" customWidth="1"/>
    <col min="15" max="16" width="7.28515625" style="2" bestFit="1" customWidth="1"/>
    <col min="17" max="17" width="9.140625" style="2"/>
    <col min="18" max="18" width="47.85546875" style="2" bestFit="1" customWidth="1"/>
    <col min="19" max="19" width="9.28515625" style="2" bestFit="1" customWidth="1"/>
    <col min="20" max="20" width="9.140625" style="2"/>
    <col min="21" max="21" width="28.140625" style="2" customWidth="1"/>
    <col min="22" max="23" width="9.140625" style="2"/>
    <col min="24" max="24" width="12.42578125" style="2" bestFit="1" customWidth="1"/>
    <col min="25" max="25" width="9.140625" style="2"/>
    <col min="26" max="26" width="18" style="2" customWidth="1"/>
    <col min="27" max="27" width="12.42578125" style="2" bestFit="1" customWidth="1"/>
    <col min="28" max="16384" width="9.140625" style="2"/>
  </cols>
  <sheetData>
    <row r="1" spans="1:27">
      <c r="A1" s="346" t="s">
        <v>21</v>
      </c>
      <c r="C1" s="346" t="s">
        <v>23</v>
      </c>
      <c r="D1" s="346" t="s">
        <v>22</v>
      </c>
      <c r="E1" s="346" t="s">
        <v>52</v>
      </c>
      <c r="F1" s="346" t="s">
        <v>52</v>
      </c>
      <c r="O1" s="346" t="s">
        <v>71</v>
      </c>
      <c r="P1" s="346" t="s">
        <v>72</v>
      </c>
      <c r="R1" s="346" t="s">
        <v>118</v>
      </c>
      <c r="S1" s="346">
        <f>SUM(S2:S12)</f>
        <v>0</v>
      </c>
      <c r="Z1" s="346" t="s">
        <v>55</v>
      </c>
      <c r="AA1" s="346" t="s">
        <v>807</v>
      </c>
    </row>
    <row r="2" spans="1:27" ht="14.25" customHeight="1">
      <c r="A2" s="329" t="s">
        <v>20</v>
      </c>
      <c r="B2" s="329"/>
      <c r="C2" s="2" t="s">
        <v>18</v>
      </c>
      <c r="D2" s="2" t="s">
        <v>15</v>
      </c>
      <c r="E2" s="330">
        <v>490</v>
      </c>
      <c r="F2" s="330">
        <v>790</v>
      </c>
      <c r="G2" s="329"/>
      <c r="H2" s="2" t="s">
        <v>39</v>
      </c>
      <c r="I2" s="2" t="s">
        <v>585</v>
      </c>
      <c r="J2" s="2" t="s">
        <v>41</v>
      </c>
      <c r="L2" s="2" t="str">
        <f t="shared" ref="L2:L7" si="0">M2&amp;"_"&amp;N2</f>
        <v>ALAP_S</v>
      </c>
      <c r="M2" s="2" t="s">
        <v>18</v>
      </c>
      <c r="N2" s="2" t="s">
        <v>15</v>
      </c>
      <c r="O2" s="331">
        <v>490</v>
      </c>
      <c r="P2" s="331">
        <v>3543</v>
      </c>
      <c r="R2" s="2" t="s">
        <v>89</v>
      </c>
      <c r="S2" s="2">
        <f>COUNTIFS(Megrendelő!I:I,MAP!R2)</f>
        <v>0</v>
      </c>
    </row>
    <row r="3" spans="1:27">
      <c r="A3" s="329" t="s">
        <v>69</v>
      </c>
      <c r="B3" s="329"/>
      <c r="C3" s="2" t="s">
        <v>19</v>
      </c>
      <c r="D3" s="2" t="s">
        <v>16</v>
      </c>
      <c r="E3" s="330">
        <v>1090</v>
      </c>
      <c r="F3" s="330">
        <v>1590</v>
      </c>
      <c r="G3" s="329"/>
      <c r="H3" s="2" t="s">
        <v>40</v>
      </c>
      <c r="I3" s="2" t="s">
        <v>786</v>
      </c>
      <c r="J3" s="2" t="s">
        <v>42</v>
      </c>
      <c r="L3" s="2" t="str">
        <f t="shared" si="0"/>
        <v>ALAP_M</v>
      </c>
      <c r="M3" s="2" t="s">
        <v>18</v>
      </c>
      <c r="N3" s="2" t="s">
        <v>16</v>
      </c>
      <c r="O3" s="331">
        <v>1090</v>
      </c>
      <c r="P3" s="331">
        <v>7874</v>
      </c>
      <c r="R3" s="2" t="s">
        <v>90</v>
      </c>
      <c r="S3" s="2">
        <f>COUNTIFS(Megrendelő!I:I,MAP!R3)</f>
        <v>0</v>
      </c>
      <c r="V3" s="2" t="s">
        <v>126</v>
      </c>
      <c r="W3" s="2" t="s">
        <v>128</v>
      </c>
      <c r="X3" s="2" t="s">
        <v>128</v>
      </c>
      <c r="Y3" s="2" t="s">
        <v>596</v>
      </c>
      <c r="Z3" s="2" t="s">
        <v>265</v>
      </c>
      <c r="AA3" s="387">
        <v>2363.1999999999998</v>
      </c>
    </row>
    <row r="4" spans="1:27">
      <c r="A4" s="329" t="s">
        <v>70</v>
      </c>
      <c r="B4" s="329"/>
      <c r="C4" s="3" t="s">
        <v>49</v>
      </c>
      <c r="D4" s="2" t="s">
        <v>17</v>
      </c>
      <c r="E4" s="330">
        <v>1990</v>
      </c>
      <c r="F4" s="330">
        <v>2590</v>
      </c>
      <c r="G4" s="329"/>
      <c r="I4" s="2" t="s">
        <v>658</v>
      </c>
      <c r="L4" s="2" t="str">
        <f t="shared" si="0"/>
        <v>ALAP_L</v>
      </c>
      <c r="M4" s="2" t="s">
        <v>18</v>
      </c>
      <c r="N4" s="2" t="s">
        <v>17</v>
      </c>
      <c r="O4" s="331">
        <v>1990</v>
      </c>
      <c r="P4" s="331">
        <v>15748</v>
      </c>
      <c r="R4" s="2" t="s">
        <v>91</v>
      </c>
      <c r="S4" s="2">
        <f>COUNTIFS(Megrendelő!I:I,MAP!R4)</f>
        <v>0</v>
      </c>
      <c r="V4" s="2" t="s">
        <v>127</v>
      </c>
      <c r="W4" s="2" t="s">
        <v>129</v>
      </c>
      <c r="X4" s="2" t="s">
        <v>129</v>
      </c>
      <c r="Y4" s="2" t="s">
        <v>354</v>
      </c>
      <c r="Z4" s="2" t="s">
        <v>266</v>
      </c>
      <c r="AA4" s="330">
        <v>15610</v>
      </c>
    </row>
    <row r="5" spans="1:27">
      <c r="A5" s="329" t="s">
        <v>12</v>
      </c>
      <c r="B5" s="329"/>
      <c r="G5" s="329"/>
      <c r="L5" s="2" t="str">
        <f t="shared" si="0"/>
        <v>EXTRA_S</v>
      </c>
      <c r="M5" s="2" t="s">
        <v>19</v>
      </c>
      <c r="N5" s="2" t="s">
        <v>15</v>
      </c>
      <c r="O5" s="331">
        <v>790</v>
      </c>
      <c r="P5" s="331">
        <v>4742</v>
      </c>
      <c r="R5" s="2" t="s">
        <v>92</v>
      </c>
      <c r="S5" s="2">
        <f>COUNTIFS(Megrendelő!I:I,MAP!R5)</f>
        <v>0</v>
      </c>
      <c r="Z5" s="2" t="s">
        <v>267</v>
      </c>
      <c r="AA5" s="387">
        <v>55118.11</v>
      </c>
    </row>
    <row r="6" spans="1:27">
      <c r="A6" s="329" t="s">
        <v>13</v>
      </c>
      <c r="B6" s="329"/>
      <c r="G6" s="329"/>
      <c r="L6" s="2" t="str">
        <f t="shared" si="0"/>
        <v>EXTRA_M</v>
      </c>
      <c r="M6" s="2" t="s">
        <v>19</v>
      </c>
      <c r="N6" s="2" t="s">
        <v>16</v>
      </c>
      <c r="O6" s="331">
        <v>1590</v>
      </c>
      <c r="P6" s="331">
        <v>11811</v>
      </c>
      <c r="R6" s="2" t="s">
        <v>93</v>
      </c>
      <c r="S6" s="2">
        <f>COUNTIFS(Megrendelő!I:I,MAP!R6)</f>
        <v>0</v>
      </c>
    </row>
    <row r="7" spans="1:27">
      <c r="A7" s="2" t="s">
        <v>68</v>
      </c>
      <c r="B7" s="329"/>
      <c r="G7" s="329"/>
      <c r="L7" s="2" t="str">
        <f t="shared" si="0"/>
        <v>EXTRA_L</v>
      </c>
      <c r="M7" s="2" t="s">
        <v>19</v>
      </c>
      <c r="N7" s="2" t="s">
        <v>17</v>
      </c>
      <c r="O7" s="331">
        <v>2590</v>
      </c>
      <c r="P7" s="331">
        <v>19685</v>
      </c>
      <c r="R7" s="2" t="s">
        <v>94</v>
      </c>
      <c r="S7" s="2">
        <f>COUNTIFS(Megrendelő!I:I,MAP!R7)</f>
        <v>0</v>
      </c>
      <c r="V7" s="2" t="s">
        <v>375</v>
      </c>
      <c r="Z7" s="2" t="s">
        <v>356</v>
      </c>
    </row>
    <row r="8" spans="1:27">
      <c r="B8" s="329"/>
      <c r="G8" s="329"/>
      <c r="R8" s="2" t="s">
        <v>95</v>
      </c>
      <c r="S8" s="2">
        <f>COUNTIFS(Megrendelő!I:I,MAP!R8)</f>
        <v>0</v>
      </c>
      <c r="V8" s="2" t="s">
        <v>376</v>
      </c>
    </row>
    <row r="9" spans="1:27" ht="17.25" thickBot="1">
      <c r="R9" s="2" t="s">
        <v>96</v>
      </c>
      <c r="S9" s="2">
        <f>COUNTIFS(Megrendelő!I:I,MAP!R9)</f>
        <v>0</v>
      </c>
      <c r="V9" s="2" t="s">
        <v>377</v>
      </c>
    </row>
    <row r="10" spans="1:27" ht="17.25" thickBot="1">
      <c r="D10" s="521" t="s">
        <v>52</v>
      </c>
      <c r="E10" s="522"/>
      <c r="F10" s="522"/>
      <c r="G10" s="522" t="s">
        <v>275</v>
      </c>
      <c r="H10" s="522"/>
      <c r="I10" s="523"/>
      <c r="R10" s="2" t="s">
        <v>97</v>
      </c>
      <c r="S10" s="2">
        <f>COUNTIFS(Megrendelő!I:I,MAP!R10)</f>
        <v>0</v>
      </c>
      <c r="V10" s="2" t="s">
        <v>378</v>
      </c>
    </row>
    <row r="11" spans="1:27" ht="12.75" customHeight="1">
      <c r="D11" s="652" t="s">
        <v>23</v>
      </c>
      <c r="E11" s="653"/>
      <c r="F11" s="653"/>
      <c r="G11" s="652" t="s">
        <v>23</v>
      </c>
      <c r="H11" s="653"/>
      <c r="I11" s="654"/>
      <c r="R11" s="2" t="s">
        <v>98</v>
      </c>
      <c r="S11" s="2">
        <f>COUNTIFS(Megrendelő!I:I,MAP!R11)</f>
        <v>0</v>
      </c>
      <c r="V11" s="2" t="s">
        <v>379</v>
      </c>
    </row>
    <row r="12" spans="1:27" ht="19.5" thickBot="1">
      <c r="D12" s="332" t="s">
        <v>15</v>
      </c>
      <c r="E12" s="333" t="s">
        <v>16</v>
      </c>
      <c r="F12" s="334" t="s">
        <v>17</v>
      </c>
      <c r="G12" s="332" t="s">
        <v>15</v>
      </c>
      <c r="H12" s="333" t="s">
        <v>16</v>
      </c>
      <c r="I12" s="335" t="s">
        <v>17</v>
      </c>
      <c r="R12" s="2" t="s">
        <v>99</v>
      </c>
      <c r="S12" s="2">
        <f>COUNTIFS(Megrendelő!I:I,MAP!R12)</f>
        <v>0</v>
      </c>
      <c r="V12" s="2" t="s">
        <v>380</v>
      </c>
    </row>
    <row r="13" spans="1:27" ht="18">
      <c r="B13" s="655" t="s">
        <v>274</v>
      </c>
      <c r="C13" s="336" t="s">
        <v>272</v>
      </c>
      <c r="D13" s="337">
        <v>490</v>
      </c>
      <c r="E13" s="338">
        <v>1090</v>
      </c>
      <c r="F13" s="339">
        <v>1990</v>
      </c>
      <c r="G13" s="340">
        <v>3543</v>
      </c>
      <c r="H13" s="338">
        <v>7874</v>
      </c>
      <c r="I13" s="339">
        <v>15748</v>
      </c>
      <c r="V13" s="2" t="s">
        <v>382</v>
      </c>
    </row>
    <row r="14" spans="1:27" ht="18.75" thickBot="1">
      <c r="B14" s="656"/>
      <c r="C14" s="341" t="s">
        <v>273</v>
      </c>
      <c r="D14" s="342">
        <v>790</v>
      </c>
      <c r="E14" s="343">
        <v>1590</v>
      </c>
      <c r="F14" s="344">
        <v>2590</v>
      </c>
      <c r="G14" s="345">
        <v>4742</v>
      </c>
      <c r="H14" s="343">
        <v>11811</v>
      </c>
      <c r="I14" s="344">
        <v>19685</v>
      </c>
      <c r="V14" s="2" t="s">
        <v>383</v>
      </c>
    </row>
    <row r="15" spans="1:27">
      <c r="V15" s="2" t="s">
        <v>381</v>
      </c>
    </row>
    <row r="16" spans="1:27">
      <c r="V16" s="2" t="s">
        <v>384</v>
      </c>
    </row>
    <row r="17" spans="2:22" ht="17.25" thickBot="1">
      <c r="V17" s="2" t="s">
        <v>385</v>
      </c>
    </row>
    <row r="18" spans="2:22" ht="17.25" thickBot="1">
      <c r="D18" s="521" t="s">
        <v>52</v>
      </c>
      <c r="E18" s="522"/>
      <c r="F18" s="522"/>
      <c r="G18" s="522" t="s">
        <v>275</v>
      </c>
      <c r="H18" s="522"/>
      <c r="I18" s="523"/>
      <c r="V18" s="2" t="s">
        <v>386</v>
      </c>
    </row>
    <row r="19" spans="2:22">
      <c r="D19" s="652" t="s">
        <v>23</v>
      </c>
      <c r="E19" s="653"/>
      <c r="F19" s="653"/>
      <c r="G19" s="652" t="s">
        <v>23</v>
      </c>
      <c r="H19" s="653"/>
      <c r="I19" s="654"/>
    </row>
    <row r="20" spans="2:22" ht="19.5" thickBot="1">
      <c r="D20" s="332" t="s">
        <v>15</v>
      </c>
      <c r="E20" s="333" t="s">
        <v>16</v>
      </c>
      <c r="F20" s="334" t="s">
        <v>17</v>
      </c>
      <c r="G20" s="332" t="s">
        <v>15</v>
      </c>
      <c r="H20" s="333" t="s">
        <v>16</v>
      </c>
      <c r="I20" s="335" t="s">
        <v>17</v>
      </c>
    </row>
    <row r="21" spans="2:22" ht="30" customHeight="1">
      <c r="B21" s="655" t="s">
        <v>274</v>
      </c>
      <c r="C21" s="336" t="s">
        <v>272</v>
      </c>
      <c r="D21" s="337">
        <f t="shared" ref="D21:I22" si="1">D13/1.27</f>
        <v>385.82677165354329</v>
      </c>
      <c r="E21" s="338">
        <f t="shared" si="1"/>
        <v>858.26771653543301</v>
      </c>
      <c r="F21" s="339">
        <f t="shared" si="1"/>
        <v>1566.9291338582677</v>
      </c>
      <c r="G21" s="340">
        <f t="shared" si="1"/>
        <v>2789.7637795275591</v>
      </c>
      <c r="H21" s="338">
        <f t="shared" si="1"/>
        <v>6200</v>
      </c>
      <c r="I21" s="339">
        <f t="shared" si="1"/>
        <v>12400</v>
      </c>
    </row>
    <row r="22" spans="2:22" ht="30" customHeight="1" thickBot="1">
      <c r="B22" s="656"/>
      <c r="C22" s="341" t="s">
        <v>273</v>
      </c>
      <c r="D22" s="342">
        <f t="shared" si="1"/>
        <v>622.04724409448818</v>
      </c>
      <c r="E22" s="343">
        <f t="shared" si="1"/>
        <v>1251.9685039370079</v>
      </c>
      <c r="F22" s="344">
        <f t="shared" si="1"/>
        <v>2039.3700787401574</v>
      </c>
      <c r="G22" s="345">
        <f t="shared" si="1"/>
        <v>3733.8582677165355</v>
      </c>
      <c r="H22" s="343">
        <f t="shared" si="1"/>
        <v>9300</v>
      </c>
      <c r="I22" s="344">
        <f t="shared" si="1"/>
        <v>15500</v>
      </c>
    </row>
  </sheetData>
  <mergeCells count="10">
    <mergeCell ref="D19:F19"/>
    <mergeCell ref="G19:I19"/>
    <mergeCell ref="B21:B22"/>
    <mergeCell ref="B13:B14"/>
    <mergeCell ref="D10:F10"/>
    <mergeCell ref="D11:F11"/>
    <mergeCell ref="G10:I10"/>
    <mergeCell ref="G11:I11"/>
    <mergeCell ref="D18:F18"/>
    <mergeCell ref="G18:I18"/>
  </mergeCells>
  <pageMargins left="0.7" right="0.7" top="0.75" bottom="0.75" header="0.3" footer="0.3"/>
  <pageSetup paperSize="9" orientation="portrait" r:id="rId1"/>
  <headerFooter>
    <oddFooter>&amp;L_x000D_&amp;1#&amp;"Calibri"&amp;10&amp;K000000 C2 General</oddFooter>
  </headerFooter>
  <ignoredErrors>
    <ignoredError sqref="S1"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B30"/>
  <sheetViews>
    <sheetView showGridLines="0" workbookViewId="0">
      <selection activeCell="A5" sqref="A5"/>
    </sheetView>
  </sheetViews>
  <sheetFormatPr defaultColWidth="9.140625" defaultRowHeight="16.5"/>
  <cols>
    <col min="1" max="2" width="92.140625" style="2" bestFit="1" customWidth="1"/>
    <col min="3" max="16384" width="9.140625" style="2"/>
  </cols>
  <sheetData>
    <row r="1" spans="1:2">
      <c r="A1" s="359" t="s">
        <v>87</v>
      </c>
      <c r="B1" s="359" t="s">
        <v>82</v>
      </c>
    </row>
    <row r="2" spans="1:2">
      <c r="A2" s="145" t="s">
        <v>44</v>
      </c>
      <c r="B2" s="145" t="s">
        <v>44</v>
      </c>
    </row>
    <row r="3" spans="1:2">
      <c r="A3" s="145" t="s">
        <v>88</v>
      </c>
      <c r="B3" s="145" t="s">
        <v>88</v>
      </c>
    </row>
    <row r="4" spans="1:2">
      <c r="A4" s="145" t="s">
        <v>89</v>
      </c>
      <c r="B4" s="145" t="s">
        <v>44</v>
      </c>
    </row>
    <row r="5" spans="1:2">
      <c r="A5" s="145" t="s">
        <v>90</v>
      </c>
      <c r="B5" s="145" t="s">
        <v>44</v>
      </c>
    </row>
    <row r="6" spans="1:2">
      <c r="A6" s="145" t="s">
        <v>91</v>
      </c>
      <c r="B6" s="145" t="s">
        <v>44</v>
      </c>
    </row>
    <row r="7" spans="1:2">
      <c r="A7" s="145" t="s">
        <v>92</v>
      </c>
      <c r="B7" s="145" t="s">
        <v>44</v>
      </c>
    </row>
    <row r="8" spans="1:2">
      <c r="A8" s="145" t="s">
        <v>93</v>
      </c>
      <c r="B8" s="145" t="s">
        <v>44</v>
      </c>
    </row>
    <row r="9" spans="1:2">
      <c r="A9" s="145" t="s">
        <v>94</v>
      </c>
      <c r="B9" s="145" t="s">
        <v>44</v>
      </c>
    </row>
    <row r="10" spans="1:2">
      <c r="A10" s="145" t="s">
        <v>95</v>
      </c>
      <c r="B10" s="145" t="s">
        <v>44</v>
      </c>
    </row>
    <row r="11" spans="1:2">
      <c r="A11" s="145" t="s">
        <v>96</v>
      </c>
      <c r="B11" s="145" t="s">
        <v>44</v>
      </c>
    </row>
    <row r="12" spans="1:2">
      <c r="A12" s="145" t="s">
        <v>97</v>
      </c>
      <c r="B12" s="145" t="s">
        <v>44</v>
      </c>
    </row>
    <row r="13" spans="1:2">
      <c r="A13" s="145" t="s">
        <v>98</v>
      </c>
      <c r="B13" s="145" t="s">
        <v>44</v>
      </c>
    </row>
    <row r="14" spans="1:2">
      <c r="A14" s="145" t="s">
        <v>99</v>
      </c>
      <c r="B14" s="145" t="s">
        <v>44</v>
      </c>
    </row>
    <row r="15" spans="1:2">
      <c r="A15" s="145" t="s">
        <v>100</v>
      </c>
      <c r="B15" s="145" t="s">
        <v>45</v>
      </c>
    </row>
    <row r="16" spans="1:2">
      <c r="A16" s="145" t="s">
        <v>101</v>
      </c>
      <c r="B16" s="145" t="s">
        <v>46</v>
      </c>
    </row>
    <row r="17" spans="1:2">
      <c r="A17" s="145" t="s">
        <v>102</v>
      </c>
      <c r="B17" s="145" t="s">
        <v>47</v>
      </c>
    </row>
    <row r="18" spans="1:2">
      <c r="A18" s="145" t="s">
        <v>103</v>
      </c>
      <c r="B18" s="145" t="s">
        <v>104</v>
      </c>
    </row>
    <row r="19" spans="1:2">
      <c r="A19" s="145" t="s">
        <v>105</v>
      </c>
      <c r="B19" s="145" t="s">
        <v>44</v>
      </c>
    </row>
    <row r="20" spans="1:2">
      <c r="A20" s="145" t="s">
        <v>106</v>
      </c>
      <c r="B20" s="145" t="s">
        <v>44</v>
      </c>
    </row>
    <row r="21" spans="1:2">
      <c r="A21" s="145" t="s">
        <v>107</v>
      </c>
      <c r="B21" s="145" t="s">
        <v>44</v>
      </c>
    </row>
    <row r="22" spans="1:2">
      <c r="A22" s="145" t="s">
        <v>108</v>
      </c>
      <c r="B22" s="145" t="s">
        <v>44</v>
      </c>
    </row>
    <row r="23" spans="1:2">
      <c r="A23" s="145" t="s">
        <v>109</v>
      </c>
      <c r="B23" s="145" t="s">
        <v>44</v>
      </c>
    </row>
    <row r="24" spans="1:2">
      <c r="A24" s="145" t="s">
        <v>110</v>
      </c>
      <c r="B24" s="145" t="s">
        <v>44</v>
      </c>
    </row>
    <row r="25" spans="1:2">
      <c r="A25" s="145" t="s">
        <v>111</v>
      </c>
      <c r="B25" s="145" t="s">
        <v>44</v>
      </c>
    </row>
    <row r="26" spans="1:2">
      <c r="A26" s="145" t="s">
        <v>112</v>
      </c>
      <c r="B26" s="145" t="s">
        <v>44</v>
      </c>
    </row>
    <row r="27" spans="1:2">
      <c r="A27" s="360" t="s">
        <v>46</v>
      </c>
      <c r="B27" s="145" t="s">
        <v>44</v>
      </c>
    </row>
    <row r="28" spans="1:2">
      <c r="A28" s="145" t="s">
        <v>113</v>
      </c>
      <c r="B28" s="145" t="s">
        <v>44</v>
      </c>
    </row>
    <row r="29" spans="1:2">
      <c r="A29" s="145" t="s">
        <v>114</v>
      </c>
      <c r="B29" s="145" t="s">
        <v>44</v>
      </c>
    </row>
    <row r="30" spans="1:2">
      <c r="A30" s="145" t="s">
        <v>115</v>
      </c>
      <c r="B30" s="145" t="s">
        <v>44</v>
      </c>
    </row>
  </sheetData>
  <pageMargins left="0.7" right="0.7" top="0.75" bottom="0.75" header="0.3" footer="0.3"/>
  <pageSetup paperSize="9" orientation="portrait" r:id="rId1"/>
  <headerFooter>
    <oddFooter>&amp;L_x000D_&amp;1#&amp;"Calibri"&amp;10&amp;K000000 C2 General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dimension ref="A1:B4"/>
  <sheetViews>
    <sheetView workbookViewId="0">
      <selection activeCell="B22" sqref="B22"/>
    </sheetView>
  </sheetViews>
  <sheetFormatPr defaultColWidth="9.140625" defaultRowHeight="16.5"/>
  <cols>
    <col min="1" max="1" width="46.42578125" style="2" bestFit="1" customWidth="1"/>
    <col min="2" max="2" width="98.140625" style="2" bestFit="1" customWidth="1"/>
    <col min="3" max="16384" width="9.140625" style="2"/>
  </cols>
  <sheetData>
    <row r="1" spans="1:2" ht="17.25" thickBot="1">
      <c r="A1" s="357" t="s">
        <v>313</v>
      </c>
      <c r="B1" s="357" t="s">
        <v>82</v>
      </c>
    </row>
    <row r="2" spans="1:2">
      <c r="A2" s="351" t="s">
        <v>314</v>
      </c>
      <c r="B2" s="352" t="s">
        <v>44</v>
      </c>
    </row>
    <row r="3" spans="1:2">
      <c r="A3" s="353" t="s">
        <v>315</v>
      </c>
      <c r="B3" s="354" t="s">
        <v>44</v>
      </c>
    </row>
    <row r="4" spans="1:2" ht="17.25" thickBot="1">
      <c r="A4" s="355" t="s">
        <v>316</v>
      </c>
      <c r="B4" s="356" t="s">
        <v>43</v>
      </c>
    </row>
  </sheetData>
  <pageMargins left="0.7" right="0.7" top="0.75" bottom="0.75" header="0.3" footer="0.3"/>
  <pageSetup paperSize="9" orientation="portrait" r:id="rId1"/>
  <headerFooter>
    <oddFooter>&amp;L_x000D_&amp;1#&amp;"Calibri"&amp;10&amp;K000000 C2 General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dimension ref="A1:P44"/>
  <sheetViews>
    <sheetView showGridLines="0" zoomScale="90" zoomScaleNormal="90" workbookViewId="0">
      <selection sqref="A1:O1"/>
    </sheetView>
  </sheetViews>
  <sheetFormatPr defaultColWidth="0" defaultRowHeight="16.5" zeroHeight="1"/>
  <cols>
    <col min="1" max="3" width="9.5703125" style="2" customWidth="1"/>
    <col min="4" max="5" width="9.140625" style="2" customWidth="1"/>
    <col min="6" max="6" width="5.140625" style="2" customWidth="1"/>
    <col min="7" max="10" width="11.140625" style="2" customWidth="1"/>
    <col min="11" max="11" width="14.85546875" style="2" customWidth="1"/>
    <col min="12" max="12" width="10" style="2" customWidth="1"/>
    <col min="13" max="15" width="4.85546875" style="2" customWidth="1"/>
    <col min="16" max="16" width="0" style="2" hidden="1" customWidth="1"/>
    <col min="17" max="16384" width="9.140625" style="2" hidden="1"/>
  </cols>
  <sheetData>
    <row r="1" spans="1:15">
      <c r="A1" s="657">
        <f>Megrendelő!Q1</f>
        <v>45936</v>
      </c>
      <c r="B1" s="657"/>
      <c r="C1" s="657"/>
      <c r="D1" s="657"/>
      <c r="E1" s="657"/>
      <c r="F1" s="657"/>
      <c r="G1" s="657"/>
      <c r="H1" s="657"/>
      <c r="I1" s="657"/>
      <c r="J1" s="657"/>
      <c r="K1" s="657"/>
      <c r="L1" s="657"/>
      <c r="M1" s="657"/>
      <c r="N1" s="657"/>
      <c r="O1" s="657"/>
    </row>
    <row r="2" spans="1:15" ht="25.7" customHeight="1">
      <c r="A2" s="664" t="s">
        <v>515</v>
      </c>
      <c r="B2" s="664"/>
      <c r="C2" s="664"/>
      <c r="D2" s="664"/>
      <c r="E2" s="664"/>
      <c r="F2" s="664"/>
      <c r="G2" s="664"/>
      <c r="H2" s="664"/>
      <c r="I2" s="664"/>
      <c r="J2" s="664"/>
      <c r="K2" s="664"/>
      <c r="L2" s="664"/>
      <c r="M2" s="664"/>
      <c r="N2" s="664"/>
      <c r="O2" s="664"/>
    </row>
    <row r="3" spans="1:15" ht="24" customHeight="1">
      <c r="A3" s="658" t="s">
        <v>348</v>
      </c>
      <c r="B3" s="659"/>
      <c r="C3" s="659"/>
      <c r="D3" s="659"/>
      <c r="E3" s="659"/>
      <c r="F3" s="659"/>
      <c r="G3" s="659"/>
      <c r="H3" s="659"/>
      <c r="I3" s="659"/>
      <c r="J3" s="659"/>
      <c r="K3" s="659"/>
      <c r="L3" s="659"/>
      <c r="M3" s="659"/>
      <c r="N3" s="659"/>
      <c r="O3" s="660"/>
    </row>
    <row r="4" spans="1:15" ht="17.25" thickBot="1">
      <c r="A4" s="661" t="s">
        <v>74</v>
      </c>
      <c r="B4" s="662"/>
      <c r="C4" s="662"/>
      <c r="D4" s="662"/>
      <c r="E4" s="662"/>
      <c r="F4" s="662"/>
      <c r="G4" s="662"/>
      <c r="H4" s="662"/>
      <c r="I4" s="662"/>
      <c r="J4" s="662"/>
      <c r="K4" s="662"/>
      <c r="L4" s="662"/>
      <c r="M4" s="662"/>
      <c r="N4" s="662"/>
      <c r="O4" s="662"/>
    </row>
    <row r="5" spans="1:15">
      <c r="A5" s="436" t="s">
        <v>1</v>
      </c>
      <c r="B5" s="663"/>
      <c r="C5" s="437"/>
      <c r="D5" s="574">
        <f>Megrendelő!C4</f>
        <v>0</v>
      </c>
      <c r="E5" s="575"/>
      <c r="F5" s="575"/>
      <c r="G5" s="575"/>
      <c r="H5" s="575"/>
      <c r="I5" s="575"/>
      <c r="J5" s="575"/>
      <c r="K5" s="575"/>
      <c r="L5" s="575"/>
      <c r="M5" s="575"/>
      <c r="N5" s="575"/>
      <c r="O5" s="576"/>
    </row>
    <row r="6" spans="1:15">
      <c r="A6" s="408" t="s">
        <v>2</v>
      </c>
      <c r="B6" s="416"/>
      <c r="C6" s="409"/>
      <c r="D6" s="577" t="str">
        <f>CONCATENATE(Megrendelő!D6," ",Megrendelő!C6," ",Megrendelő!E6," ",Megrendelő!F6," ",Megrendelő!G6)</f>
        <v xml:space="preserve">    </v>
      </c>
      <c r="E6" s="578"/>
      <c r="F6" s="578"/>
      <c r="G6" s="578"/>
      <c r="H6" s="578"/>
      <c r="I6" s="578"/>
      <c r="J6" s="578"/>
      <c r="K6" s="578"/>
      <c r="L6" s="578"/>
      <c r="M6" s="578"/>
      <c r="N6" s="578"/>
      <c r="O6" s="579"/>
    </row>
    <row r="7" spans="1:15">
      <c r="A7" s="408" t="s">
        <v>3</v>
      </c>
      <c r="B7" s="416"/>
      <c r="C7" s="409"/>
      <c r="D7" s="577" t="str">
        <f>CONCATENATE(Megrendelő!D7," ",Megrendelő!C7," ",Megrendelő!E7," ",Megrendelő!F7," ",Megrendelő!G7)</f>
        <v xml:space="preserve">    </v>
      </c>
      <c r="E7" s="578"/>
      <c r="F7" s="578"/>
      <c r="G7" s="578"/>
      <c r="H7" s="578"/>
      <c r="I7" s="578"/>
      <c r="J7" s="578"/>
      <c r="K7" s="578"/>
      <c r="L7" s="578"/>
      <c r="M7" s="578"/>
      <c r="N7" s="578"/>
      <c r="O7" s="579"/>
    </row>
    <row r="8" spans="1:15">
      <c r="A8" s="408" t="s">
        <v>4</v>
      </c>
      <c r="B8" s="416"/>
      <c r="C8" s="409"/>
      <c r="D8" s="577" t="str">
        <f>CONCATENATE(Megrendelő!D8," ",Megrendelő!C8," ",Megrendelő!E8," ",Megrendelő!F8," ",Megrendelő!G8)</f>
        <v xml:space="preserve">    </v>
      </c>
      <c r="E8" s="578"/>
      <c r="F8" s="578"/>
      <c r="G8" s="578"/>
      <c r="H8" s="578"/>
      <c r="I8" s="578"/>
      <c r="J8" s="578"/>
      <c r="K8" s="578"/>
      <c r="L8" s="578"/>
      <c r="M8" s="578"/>
      <c r="N8" s="578"/>
      <c r="O8" s="579"/>
    </row>
    <row r="9" spans="1:15">
      <c r="A9" s="408" t="s">
        <v>5</v>
      </c>
      <c r="B9" s="416"/>
      <c r="C9" s="409"/>
      <c r="D9" s="577">
        <f>Megrendelő!C10</f>
        <v>0</v>
      </c>
      <c r="E9" s="578"/>
      <c r="F9" s="578"/>
      <c r="G9" s="578"/>
      <c r="H9" s="578"/>
      <c r="I9" s="578"/>
      <c r="J9" s="578"/>
      <c r="K9" s="578"/>
      <c r="L9" s="578"/>
      <c r="M9" s="578"/>
      <c r="N9" s="578"/>
      <c r="O9" s="579"/>
    </row>
    <row r="10" spans="1:15">
      <c r="A10" s="408" t="s">
        <v>75</v>
      </c>
      <c r="B10" s="416"/>
      <c r="C10" s="409"/>
      <c r="D10" s="577">
        <f>Megrendelő!C11</f>
        <v>0</v>
      </c>
      <c r="E10" s="578"/>
      <c r="F10" s="578"/>
      <c r="G10" s="578"/>
      <c r="H10" s="578"/>
      <c r="I10" s="578"/>
      <c r="J10" s="578"/>
      <c r="K10" s="578"/>
      <c r="L10" s="578"/>
      <c r="M10" s="578"/>
      <c r="N10" s="578"/>
      <c r="O10" s="579"/>
    </row>
    <row r="11" spans="1:15">
      <c r="A11" s="408" t="s">
        <v>76</v>
      </c>
      <c r="B11" s="416"/>
      <c r="C11" s="409"/>
      <c r="D11" s="577">
        <f>Megrendelő!C12</f>
        <v>0</v>
      </c>
      <c r="E11" s="578"/>
      <c r="F11" s="578"/>
      <c r="G11" s="578"/>
      <c r="H11" s="578"/>
      <c r="I11" s="578"/>
      <c r="J11" s="578"/>
      <c r="K11" s="578"/>
      <c r="L11" s="578"/>
      <c r="M11" s="578"/>
      <c r="N11" s="578"/>
      <c r="O11" s="579"/>
    </row>
    <row r="12" spans="1:15" ht="17.25" thickBot="1">
      <c r="A12" s="413" t="s">
        <v>77</v>
      </c>
      <c r="B12" s="420"/>
      <c r="C12" s="414"/>
      <c r="D12" s="588">
        <f>Megrendelő!C13</f>
        <v>0</v>
      </c>
      <c r="E12" s="589"/>
      <c r="F12" s="589"/>
      <c r="G12" s="589"/>
      <c r="H12" s="589"/>
      <c r="I12" s="589"/>
      <c r="J12" s="589"/>
      <c r="K12" s="589"/>
      <c r="L12" s="589"/>
      <c r="M12" s="589"/>
      <c r="N12" s="589"/>
      <c r="O12" s="590"/>
    </row>
    <row r="13" spans="1:15" ht="9" customHeight="1" thickBot="1">
      <c r="A13" s="287"/>
      <c r="B13" s="287"/>
      <c r="C13" s="287"/>
      <c r="D13" s="288"/>
      <c r="E13" s="288"/>
      <c r="F13" s="288"/>
      <c r="G13" s="288"/>
      <c r="H13" s="288"/>
      <c r="I13" s="288"/>
      <c r="J13" s="288"/>
      <c r="K13" s="288"/>
      <c r="L13" s="288"/>
      <c r="M13" s="288"/>
      <c r="N13" s="288"/>
      <c r="O13" s="288"/>
    </row>
    <row r="14" spans="1:15" ht="28.5" customHeight="1">
      <c r="A14" s="633" t="s">
        <v>349</v>
      </c>
      <c r="B14" s="665"/>
      <c r="C14" s="666"/>
      <c r="D14" s="594" t="s">
        <v>57</v>
      </c>
      <c r="E14" s="595"/>
      <c r="F14" s="667"/>
      <c r="G14" s="594" t="s">
        <v>350</v>
      </c>
      <c r="H14" s="595"/>
      <c r="I14" s="595"/>
      <c r="J14" s="595"/>
      <c r="K14" s="667"/>
      <c r="L14" s="116" t="s">
        <v>32</v>
      </c>
      <c r="M14" s="594" t="s">
        <v>351</v>
      </c>
      <c r="N14" s="595"/>
      <c r="O14" s="595"/>
    </row>
    <row r="15" spans="1:15">
      <c r="A15" s="668"/>
      <c r="B15" s="668"/>
      <c r="C15" s="668"/>
      <c r="D15" s="668"/>
      <c r="E15" s="668"/>
      <c r="F15" s="668"/>
      <c r="G15" s="668"/>
      <c r="H15" s="668"/>
      <c r="I15" s="668"/>
      <c r="J15" s="668"/>
      <c r="K15" s="668"/>
      <c r="L15" s="289"/>
      <c r="M15" s="669" t="str">
        <f>IFERROR(VLOOKUP(G15,Tartozék!A:B,2,0),"")</f>
        <v/>
      </c>
      <c r="N15" s="669"/>
      <c r="O15" s="669"/>
    </row>
    <row r="16" spans="1:15">
      <c r="A16" s="670"/>
      <c r="B16" s="670"/>
      <c r="C16" s="670"/>
      <c r="D16" s="670"/>
      <c r="E16" s="670"/>
      <c r="F16" s="670"/>
      <c r="G16" s="668"/>
      <c r="H16" s="668"/>
      <c r="I16" s="668"/>
      <c r="J16" s="668"/>
      <c r="K16" s="668"/>
      <c r="L16" s="290"/>
      <c r="M16" s="669" t="str">
        <f>IFERROR(VLOOKUP(G16,Tartozék!A:B,2,0),"")</f>
        <v/>
      </c>
      <c r="N16" s="669"/>
      <c r="O16" s="669"/>
    </row>
    <row r="17" spans="1:15">
      <c r="A17" s="670"/>
      <c r="B17" s="670"/>
      <c r="C17" s="670"/>
      <c r="D17" s="670"/>
      <c r="E17" s="670"/>
      <c r="F17" s="670"/>
      <c r="G17" s="668"/>
      <c r="H17" s="668"/>
      <c r="I17" s="668"/>
      <c r="J17" s="668"/>
      <c r="K17" s="668"/>
      <c r="L17" s="290"/>
      <c r="M17" s="669" t="str">
        <f>IFERROR(VLOOKUP(G17,Tartozék!A:B,2,0),"")</f>
        <v/>
      </c>
      <c r="N17" s="669"/>
      <c r="O17" s="669"/>
    </row>
    <row r="18" spans="1:15">
      <c r="A18" s="670"/>
      <c r="B18" s="670"/>
      <c r="C18" s="670"/>
      <c r="D18" s="670"/>
      <c r="E18" s="670"/>
      <c r="F18" s="670"/>
      <c r="G18" s="668"/>
      <c r="H18" s="668"/>
      <c r="I18" s="668"/>
      <c r="J18" s="668"/>
      <c r="K18" s="668"/>
      <c r="L18" s="290"/>
      <c r="M18" s="669" t="str">
        <f>IFERROR(VLOOKUP(G18,Tartozék!A:B,2,0),"")</f>
        <v/>
      </c>
      <c r="N18" s="669"/>
      <c r="O18" s="669"/>
    </row>
    <row r="19" spans="1:15">
      <c r="A19" s="670"/>
      <c r="B19" s="670"/>
      <c r="C19" s="670"/>
      <c r="D19" s="670"/>
      <c r="E19" s="670"/>
      <c r="F19" s="670"/>
      <c r="G19" s="668"/>
      <c r="H19" s="668"/>
      <c r="I19" s="668"/>
      <c r="J19" s="668"/>
      <c r="K19" s="668"/>
      <c r="L19" s="290"/>
      <c r="M19" s="669" t="str">
        <f>IFERROR(VLOOKUP(G19,Tartozék!A:B,2,0),"")</f>
        <v/>
      </c>
      <c r="N19" s="669"/>
      <c r="O19" s="669"/>
    </row>
    <row r="20" spans="1:15">
      <c r="A20" s="668"/>
      <c r="B20" s="668"/>
      <c r="C20" s="668"/>
      <c r="D20" s="668"/>
      <c r="E20" s="668"/>
      <c r="F20" s="668"/>
      <c r="G20" s="668"/>
      <c r="H20" s="668"/>
      <c r="I20" s="668"/>
      <c r="J20" s="668"/>
      <c r="K20" s="668"/>
      <c r="L20" s="290"/>
      <c r="M20" s="669" t="str">
        <f>IFERROR(VLOOKUP(G20,Tartozék!A:B,2,0),"")</f>
        <v/>
      </c>
      <c r="N20" s="669"/>
      <c r="O20" s="669"/>
    </row>
    <row r="21" spans="1:15">
      <c r="A21" s="670"/>
      <c r="B21" s="670"/>
      <c r="C21" s="670"/>
      <c r="D21" s="670"/>
      <c r="E21" s="670"/>
      <c r="F21" s="670"/>
      <c r="G21" s="668"/>
      <c r="H21" s="668"/>
      <c r="I21" s="668"/>
      <c r="J21" s="668"/>
      <c r="K21" s="668"/>
      <c r="L21" s="290"/>
      <c r="M21" s="669" t="str">
        <f>IFERROR(VLOOKUP(G21,Tartozék!A:B,2,0),"")</f>
        <v/>
      </c>
      <c r="N21" s="669"/>
      <c r="O21" s="669"/>
    </row>
    <row r="22" spans="1:15">
      <c r="A22" s="670"/>
      <c r="B22" s="670"/>
      <c r="C22" s="670"/>
      <c r="D22" s="670"/>
      <c r="E22" s="670"/>
      <c r="F22" s="670"/>
      <c r="G22" s="668"/>
      <c r="H22" s="668"/>
      <c r="I22" s="668"/>
      <c r="J22" s="668"/>
      <c r="K22" s="668"/>
      <c r="L22" s="290"/>
      <c r="M22" s="669" t="str">
        <f>IFERROR(VLOOKUP(G22,Tartozék!A:B,2,0),"")</f>
        <v/>
      </c>
      <c r="N22" s="669"/>
      <c r="O22" s="669"/>
    </row>
    <row r="23" spans="1:15">
      <c r="A23" s="670"/>
      <c r="B23" s="670"/>
      <c r="C23" s="670"/>
      <c r="D23" s="670"/>
      <c r="E23" s="670"/>
      <c r="F23" s="670"/>
      <c r="G23" s="668"/>
      <c r="H23" s="668"/>
      <c r="I23" s="668"/>
      <c r="J23" s="668"/>
      <c r="K23" s="668"/>
      <c r="L23" s="290"/>
      <c r="M23" s="669" t="str">
        <f>IFERROR(VLOOKUP(G23,Tartozék!A:B,2,0),"")</f>
        <v/>
      </c>
      <c r="N23" s="669"/>
      <c r="O23" s="669"/>
    </row>
    <row r="24" spans="1:15">
      <c r="A24" s="670"/>
      <c r="B24" s="670"/>
      <c r="C24" s="670"/>
      <c r="D24" s="670"/>
      <c r="E24" s="670"/>
      <c r="F24" s="670"/>
      <c r="G24" s="668"/>
      <c r="H24" s="668"/>
      <c r="I24" s="668"/>
      <c r="J24" s="668"/>
      <c r="K24" s="668"/>
      <c r="L24" s="290"/>
      <c r="M24" s="669" t="str">
        <f>IFERROR(VLOOKUP(G24,Tartozék!A:B,2,0),"")</f>
        <v/>
      </c>
      <c r="N24" s="669"/>
      <c r="O24" s="669"/>
    </row>
    <row r="25" spans="1:15">
      <c r="A25" s="670"/>
      <c r="B25" s="670"/>
      <c r="C25" s="670"/>
      <c r="D25" s="670"/>
      <c r="E25" s="670"/>
      <c r="F25" s="670"/>
      <c r="G25" s="668"/>
      <c r="H25" s="668"/>
      <c r="I25" s="668"/>
      <c r="J25" s="668"/>
      <c r="K25" s="668"/>
      <c r="L25" s="290"/>
      <c r="M25" s="669" t="str">
        <f>IFERROR(VLOOKUP(G25,Tartozék!A:B,2,0),"")</f>
        <v/>
      </c>
      <c r="N25" s="669"/>
      <c r="O25" s="669"/>
    </row>
    <row r="26" spans="1:15">
      <c r="A26" s="670"/>
      <c r="B26" s="670"/>
      <c r="C26" s="670"/>
      <c r="D26" s="670"/>
      <c r="E26" s="670"/>
      <c r="F26" s="670"/>
      <c r="G26" s="668"/>
      <c r="H26" s="668"/>
      <c r="I26" s="668"/>
      <c r="J26" s="668"/>
      <c r="K26" s="668"/>
      <c r="L26" s="290"/>
      <c r="M26" s="669" t="str">
        <f>IFERROR(VLOOKUP(G26,Tartozék!A:B,2,0),"")</f>
        <v/>
      </c>
      <c r="N26" s="669"/>
      <c r="O26" s="669"/>
    </row>
    <row r="27" spans="1:15">
      <c r="A27" s="670"/>
      <c r="B27" s="670"/>
      <c r="C27" s="670"/>
      <c r="D27" s="670"/>
      <c r="E27" s="670"/>
      <c r="F27" s="670"/>
      <c r="G27" s="668"/>
      <c r="H27" s="668"/>
      <c r="I27" s="668"/>
      <c r="J27" s="668"/>
      <c r="K27" s="668"/>
      <c r="L27" s="290"/>
      <c r="M27" s="669" t="str">
        <f>IFERROR(VLOOKUP(G27,Tartozék!A:B,2,0),"")</f>
        <v/>
      </c>
      <c r="N27" s="669"/>
      <c r="O27" s="669"/>
    </row>
    <row r="28" spans="1:15">
      <c r="A28" s="670"/>
      <c r="B28" s="670"/>
      <c r="C28" s="670"/>
      <c r="D28" s="670"/>
      <c r="E28" s="670"/>
      <c r="F28" s="670"/>
      <c r="G28" s="668"/>
      <c r="H28" s="668"/>
      <c r="I28" s="668"/>
      <c r="J28" s="668"/>
      <c r="K28" s="668"/>
      <c r="L28" s="290"/>
      <c r="M28" s="669" t="str">
        <f>IFERROR(VLOOKUP(G28,Tartozék!A:B,2,0),"")</f>
        <v/>
      </c>
      <c r="N28" s="669"/>
      <c r="O28" s="669"/>
    </row>
    <row r="29" spans="1:15">
      <c r="A29" s="670"/>
      <c r="B29" s="670"/>
      <c r="C29" s="670"/>
      <c r="D29" s="670"/>
      <c r="E29" s="670"/>
      <c r="F29" s="670"/>
      <c r="G29" s="668"/>
      <c r="H29" s="668"/>
      <c r="I29" s="668"/>
      <c r="J29" s="668"/>
      <c r="K29" s="668"/>
      <c r="L29" s="290"/>
      <c r="M29" s="669" t="str">
        <f>IFERROR(VLOOKUP(G29,Tartozék!A:B,2,0),"")</f>
        <v/>
      </c>
      <c r="N29" s="669"/>
      <c r="O29" s="669"/>
    </row>
    <row r="30" spans="1:15">
      <c r="A30" s="670"/>
      <c r="B30" s="670"/>
      <c r="C30" s="670"/>
      <c r="D30" s="670"/>
      <c r="E30" s="670"/>
      <c r="F30" s="670"/>
      <c r="G30" s="668"/>
      <c r="H30" s="668"/>
      <c r="I30" s="668"/>
      <c r="J30" s="668"/>
      <c r="K30" s="668"/>
      <c r="L30" s="290"/>
      <c r="M30" s="669" t="str">
        <f>IFERROR(VLOOKUP(G30,Tartozék!A:B,2,0),"")</f>
        <v/>
      </c>
      <c r="N30" s="669"/>
      <c r="O30" s="669"/>
    </row>
    <row r="31" spans="1:15">
      <c r="A31" s="670"/>
      <c r="B31" s="670"/>
      <c r="C31" s="670"/>
      <c r="D31" s="670"/>
      <c r="E31" s="670"/>
      <c r="F31" s="670"/>
      <c r="G31" s="668"/>
      <c r="H31" s="668"/>
      <c r="I31" s="668"/>
      <c r="J31" s="668"/>
      <c r="K31" s="668"/>
      <c r="L31" s="290"/>
      <c r="M31" s="669" t="str">
        <f>IFERROR(VLOOKUP(G31,Tartozék!A:B,2,0),"")</f>
        <v/>
      </c>
      <c r="N31" s="669"/>
      <c r="O31" s="669"/>
    </row>
    <row r="32" spans="1:15">
      <c r="A32" s="668"/>
      <c r="B32" s="668"/>
      <c r="C32" s="668"/>
      <c r="D32" s="668"/>
      <c r="E32" s="668"/>
      <c r="F32" s="668"/>
      <c r="G32" s="668"/>
      <c r="H32" s="668"/>
      <c r="I32" s="668"/>
      <c r="J32" s="668"/>
      <c r="K32" s="668"/>
      <c r="L32" s="290"/>
      <c r="M32" s="669" t="str">
        <f>IFERROR(VLOOKUP(G32,Tartozék!A:B,2,0),"")</f>
        <v/>
      </c>
      <c r="N32" s="669"/>
      <c r="O32" s="669"/>
    </row>
    <row r="33" spans="1:15">
      <c r="A33" s="670"/>
      <c r="B33" s="670"/>
      <c r="C33" s="670"/>
      <c r="D33" s="670"/>
      <c r="E33" s="670"/>
      <c r="F33" s="670"/>
      <c r="G33" s="668"/>
      <c r="H33" s="668"/>
      <c r="I33" s="668"/>
      <c r="J33" s="668"/>
      <c r="K33" s="668"/>
      <c r="L33" s="290"/>
      <c r="M33" s="669" t="str">
        <f>IFERROR(VLOOKUP(G33,Tartozék!A:B,2,0),"")</f>
        <v/>
      </c>
      <c r="N33" s="669"/>
      <c r="O33" s="669"/>
    </row>
    <row r="34" spans="1:15">
      <c r="A34" s="670"/>
      <c r="B34" s="670"/>
      <c r="C34" s="670"/>
      <c r="D34" s="670"/>
      <c r="E34" s="670"/>
      <c r="F34" s="670"/>
      <c r="G34" s="668"/>
      <c r="H34" s="668"/>
      <c r="I34" s="668"/>
      <c r="J34" s="668"/>
      <c r="K34" s="668"/>
      <c r="L34" s="290"/>
      <c r="M34" s="669" t="str">
        <f>IFERROR(VLOOKUP(G34,Tartozék!A:B,2,0),"")</f>
        <v/>
      </c>
      <c r="N34" s="669"/>
      <c r="O34" s="669"/>
    </row>
    <row r="35" spans="1:15">
      <c r="A35" s="670"/>
      <c r="B35" s="670"/>
      <c r="C35" s="670"/>
      <c r="D35" s="670"/>
      <c r="E35" s="670"/>
      <c r="F35" s="670"/>
      <c r="G35" s="668"/>
      <c r="H35" s="668"/>
      <c r="I35" s="668"/>
      <c r="J35" s="668"/>
      <c r="K35" s="668"/>
      <c r="L35" s="290"/>
      <c r="M35" s="669" t="str">
        <f>IFERROR(VLOOKUP(G35,Tartozék!A:B,2,0),"")</f>
        <v/>
      </c>
      <c r="N35" s="669"/>
      <c r="O35" s="669"/>
    </row>
    <row r="36" spans="1:15">
      <c r="A36" s="670"/>
      <c r="B36" s="670"/>
      <c r="C36" s="670"/>
      <c r="D36" s="670"/>
      <c r="E36" s="670"/>
      <c r="F36" s="670"/>
      <c r="G36" s="668"/>
      <c r="H36" s="668"/>
      <c r="I36" s="668"/>
      <c r="J36" s="668"/>
      <c r="K36" s="668"/>
      <c r="L36" s="290"/>
      <c r="M36" s="669" t="str">
        <f>IFERROR(VLOOKUP(G36,Tartozék!A:B,2,0),"")</f>
        <v/>
      </c>
      <c r="N36" s="669"/>
      <c r="O36" s="669"/>
    </row>
    <row r="37" spans="1:15" ht="9.75" customHeight="1" thickBot="1">
      <c r="A37" s="686"/>
      <c r="B37" s="686"/>
      <c r="C37" s="686"/>
      <c r="D37" s="686"/>
      <c r="E37" s="686"/>
      <c r="F37" s="686"/>
      <c r="G37" s="686"/>
      <c r="H37" s="686"/>
      <c r="I37" s="686"/>
      <c r="J37" s="686"/>
      <c r="K37" s="686"/>
      <c r="L37" s="686"/>
      <c r="M37" s="686"/>
      <c r="N37" s="686"/>
      <c r="O37" s="686"/>
    </row>
    <row r="38" spans="1:15" ht="13.5" customHeight="1">
      <c r="A38" s="633" t="s">
        <v>352</v>
      </c>
      <c r="B38" s="665"/>
      <c r="C38" s="665"/>
      <c r="D38" s="665"/>
      <c r="E38" s="665"/>
      <c r="F38" s="665"/>
      <c r="G38" s="665"/>
      <c r="H38" s="665"/>
      <c r="I38" s="665"/>
      <c r="J38" s="665"/>
      <c r="K38" s="665"/>
      <c r="L38" s="665"/>
      <c r="M38" s="665"/>
      <c r="N38" s="665"/>
      <c r="O38" s="665"/>
    </row>
    <row r="39" spans="1:15">
      <c r="A39" s="671" t="s">
        <v>353</v>
      </c>
      <c r="B39" s="672"/>
      <c r="C39" s="672"/>
      <c r="D39" s="672"/>
      <c r="E39" s="672"/>
      <c r="F39" s="672"/>
      <c r="G39" s="672"/>
      <c r="H39" s="673"/>
      <c r="I39" s="677"/>
      <c r="J39" s="678"/>
      <c r="K39" s="678"/>
      <c r="L39" s="678"/>
      <c r="M39" s="678"/>
      <c r="N39" s="678"/>
      <c r="O39" s="679"/>
    </row>
    <row r="40" spans="1:15" ht="27" customHeight="1" thickBot="1">
      <c r="A40" s="674"/>
      <c r="B40" s="675"/>
      <c r="C40" s="675"/>
      <c r="D40" s="675"/>
      <c r="E40" s="675"/>
      <c r="F40" s="675"/>
      <c r="G40" s="675"/>
      <c r="H40" s="676"/>
      <c r="I40" s="680"/>
      <c r="J40" s="681"/>
      <c r="K40" s="681"/>
      <c r="L40" s="681"/>
      <c r="M40" s="681"/>
      <c r="N40" s="681"/>
      <c r="O40" s="682"/>
    </row>
    <row r="41" spans="1:15" ht="17.25" customHeight="1">
      <c r="A41" s="683">
        <f ca="1">TODAY()</f>
        <v>45936</v>
      </c>
      <c r="B41" s="683"/>
      <c r="C41" s="683"/>
      <c r="D41" s="683"/>
      <c r="E41" s="683"/>
      <c r="F41" s="683"/>
      <c r="G41" s="683"/>
      <c r="H41" s="683"/>
      <c r="I41" s="683"/>
      <c r="J41" s="683"/>
      <c r="K41" s="683"/>
      <c r="L41" s="683"/>
      <c r="M41" s="683"/>
      <c r="N41" s="683"/>
      <c r="O41" s="683"/>
    </row>
    <row r="42" spans="1:15">
      <c r="A42" s="684" t="s">
        <v>754</v>
      </c>
      <c r="B42" s="685"/>
      <c r="C42" s="685"/>
      <c r="D42" s="685"/>
      <c r="E42" s="685"/>
      <c r="F42" s="685"/>
      <c r="G42" s="685"/>
      <c r="H42" s="685"/>
      <c r="I42" s="685"/>
      <c r="J42" s="685"/>
      <c r="K42" s="685"/>
      <c r="L42" s="685"/>
      <c r="M42" s="685"/>
      <c r="N42" s="685"/>
      <c r="O42" s="685"/>
    </row>
    <row r="43" spans="1:15">
      <c r="A43" s="685"/>
      <c r="B43" s="685"/>
      <c r="C43" s="685"/>
      <c r="D43" s="685"/>
      <c r="E43" s="685"/>
      <c r="F43" s="685"/>
      <c r="G43" s="685"/>
      <c r="H43" s="685"/>
      <c r="I43" s="685"/>
      <c r="J43" s="685"/>
      <c r="K43" s="685"/>
      <c r="L43" s="685"/>
      <c r="M43" s="685"/>
      <c r="N43" s="685"/>
      <c r="O43" s="685"/>
    </row>
    <row r="44" spans="1:15" ht="123" customHeight="1">
      <c r="A44" s="685"/>
      <c r="B44" s="685"/>
      <c r="C44" s="685"/>
      <c r="D44" s="685"/>
      <c r="E44" s="685"/>
      <c r="F44" s="685"/>
      <c r="G44" s="685"/>
      <c r="H44" s="685"/>
      <c r="I44" s="685"/>
      <c r="J44" s="685"/>
      <c r="K44" s="685"/>
      <c r="L44" s="685"/>
      <c r="M44" s="685"/>
      <c r="N44" s="685"/>
      <c r="O44" s="685"/>
    </row>
  </sheetData>
  <mergeCells count="118">
    <mergeCell ref="A39:H40"/>
    <mergeCell ref="I39:O40"/>
    <mergeCell ref="A41:O41"/>
    <mergeCell ref="A42:O44"/>
    <mergeCell ref="A36:C36"/>
    <mergeCell ref="D36:F36"/>
    <mergeCell ref="G36:K36"/>
    <mergeCell ref="M36:O36"/>
    <mergeCell ref="A37:O37"/>
    <mergeCell ref="A38:O38"/>
    <mergeCell ref="A34:C34"/>
    <mergeCell ref="D34:F34"/>
    <mergeCell ref="G34:K34"/>
    <mergeCell ref="M34:O34"/>
    <mergeCell ref="A35:C35"/>
    <mergeCell ref="D35:F35"/>
    <mergeCell ref="G35:K35"/>
    <mergeCell ref="M35:O35"/>
    <mergeCell ref="A32:C32"/>
    <mergeCell ref="D32:F32"/>
    <mergeCell ref="G32:K32"/>
    <mergeCell ref="M32:O32"/>
    <mergeCell ref="A33:C33"/>
    <mergeCell ref="D33:F33"/>
    <mergeCell ref="G33:K33"/>
    <mergeCell ref="M33:O33"/>
    <mergeCell ref="A30:C30"/>
    <mergeCell ref="D30:F30"/>
    <mergeCell ref="G30:K30"/>
    <mergeCell ref="M30:O30"/>
    <mergeCell ref="A31:C31"/>
    <mergeCell ref="D31:F31"/>
    <mergeCell ref="G31:K31"/>
    <mergeCell ref="M31:O31"/>
    <mergeCell ref="A28:C28"/>
    <mergeCell ref="D28:F28"/>
    <mergeCell ref="G28:K28"/>
    <mergeCell ref="M28:O28"/>
    <mergeCell ref="A29:C29"/>
    <mergeCell ref="D29:F29"/>
    <mergeCell ref="G29:K29"/>
    <mergeCell ref="M29:O29"/>
    <mergeCell ref="A26:C26"/>
    <mergeCell ref="D26:F26"/>
    <mergeCell ref="G26:K26"/>
    <mergeCell ref="M26:O26"/>
    <mergeCell ref="A27:C27"/>
    <mergeCell ref="D27:F27"/>
    <mergeCell ref="G27:K27"/>
    <mergeCell ref="M27:O27"/>
    <mergeCell ref="A24:C24"/>
    <mergeCell ref="D24:F24"/>
    <mergeCell ref="G24:K24"/>
    <mergeCell ref="M24:O24"/>
    <mergeCell ref="A25:C25"/>
    <mergeCell ref="D25:F25"/>
    <mergeCell ref="G25:K25"/>
    <mergeCell ref="M25:O25"/>
    <mergeCell ref="A22:C22"/>
    <mergeCell ref="D22:F22"/>
    <mergeCell ref="G22:K22"/>
    <mergeCell ref="M22:O22"/>
    <mergeCell ref="A23:C23"/>
    <mergeCell ref="D23:F23"/>
    <mergeCell ref="G23:K23"/>
    <mergeCell ref="M23:O23"/>
    <mergeCell ref="A20:C20"/>
    <mergeCell ref="D20:F20"/>
    <mergeCell ref="G20:K20"/>
    <mergeCell ref="M20:O20"/>
    <mergeCell ref="A21:C21"/>
    <mergeCell ref="D21:F21"/>
    <mergeCell ref="G21:K21"/>
    <mergeCell ref="M21:O21"/>
    <mergeCell ref="A18:C18"/>
    <mergeCell ref="D18:F18"/>
    <mergeCell ref="G18:K18"/>
    <mergeCell ref="M18:O18"/>
    <mergeCell ref="A19:C19"/>
    <mergeCell ref="D19:F19"/>
    <mergeCell ref="G19:K19"/>
    <mergeCell ref="M19:O19"/>
    <mergeCell ref="A16:C16"/>
    <mergeCell ref="D16:F16"/>
    <mergeCell ref="G16:K16"/>
    <mergeCell ref="M16:O16"/>
    <mergeCell ref="A17:C17"/>
    <mergeCell ref="D17:F17"/>
    <mergeCell ref="G17:K17"/>
    <mergeCell ref="M17:O17"/>
    <mergeCell ref="A14:C14"/>
    <mergeCell ref="D14:F14"/>
    <mergeCell ref="G14:K14"/>
    <mergeCell ref="M14:O14"/>
    <mergeCell ref="A15:C15"/>
    <mergeCell ref="D15:F15"/>
    <mergeCell ref="G15:K15"/>
    <mergeCell ref="M15:O15"/>
    <mergeCell ref="A10:C10"/>
    <mergeCell ref="D10:O10"/>
    <mergeCell ref="A11:C11"/>
    <mergeCell ref="D11:O11"/>
    <mergeCell ref="A12:C12"/>
    <mergeCell ref="D12:O12"/>
    <mergeCell ref="A7:C7"/>
    <mergeCell ref="D7:O7"/>
    <mergeCell ref="A8:C8"/>
    <mergeCell ref="D8:O8"/>
    <mergeCell ref="A9:C9"/>
    <mergeCell ref="D9:O9"/>
    <mergeCell ref="A1:O1"/>
    <mergeCell ref="A3:O3"/>
    <mergeCell ref="A4:O4"/>
    <mergeCell ref="A5:C5"/>
    <mergeCell ref="D5:O5"/>
    <mergeCell ref="A6:C6"/>
    <mergeCell ref="D6:O6"/>
    <mergeCell ref="A2:O2"/>
  </mergeCells>
  <printOptions horizontalCentered="1" verticalCentered="1"/>
  <pageMargins left="0.70866141732283472" right="0.70866141732283472" top="0.74803149606299213" bottom="0.74803149606299213" header="0.31496062992125984" footer="0.31496062992125984"/>
  <pageSetup paperSize="9" scale="64" orientation="portrait" r:id="rId1"/>
  <headerFooter>
    <oddFooter>&amp;L_x000D_&amp;1#&amp;"Calibri"&amp;10&amp;K000000 C2 General</oddFooter>
  </headerFooter>
  <ignoredErrors>
    <ignoredError sqref="D5:O5 D10:O12 D9:O9 E6:O6 E7:O7 E8:O8"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01999C8-6483-4708-AC3A-EBC2D71325F7}">
          <x14:formula1>
            <xm:f>Tartozék!$A$1:$A$27</xm:f>
          </x14:formula1>
          <xm:sqref>G15:K36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B33"/>
  <sheetViews>
    <sheetView workbookViewId="0"/>
  </sheetViews>
  <sheetFormatPr defaultColWidth="9.140625" defaultRowHeight="16.5"/>
  <cols>
    <col min="1" max="1" width="84.140625" style="149" bestFit="1" customWidth="1"/>
    <col min="2" max="2" width="11.42578125" style="350" bestFit="1" customWidth="1"/>
    <col min="3" max="16384" width="9.140625" style="149"/>
  </cols>
  <sheetData>
    <row r="1" spans="1:2">
      <c r="A1" s="347" t="s">
        <v>901</v>
      </c>
      <c r="B1" s="348">
        <v>279748.78999999998</v>
      </c>
    </row>
    <row r="2" spans="1:2">
      <c r="A2" s="347" t="s">
        <v>902</v>
      </c>
      <c r="B2" s="348">
        <v>126018.71</v>
      </c>
    </row>
    <row r="3" spans="1:2">
      <c r="A3" s="347" t="s">
        <v>903</v>
      </c>
      <c r="B3" s="348">
        <v>126018.71</v>
      </c>
    </row>
    <row r="4" spans="1:2">
      <c r="A4" s="347" t="s">
        <v>904</v>
      </c>
      <c r="B4" s="348">
        <v>75449.02</v>
      </c>
    </row>
    <row r="5" spans="1:2">
      <c r="A5" s="347" t="s">
        <v>905</v>
      </c>
      <c r="B5" s="348">
        <v>119378.8</v>
      </c>
    </row>
    <row r="6" spans="1:2">
      <c r="A6" s="347" t="s">
        <v>906</v>
      </c>
      <c r="B6" s="348">
        <v>119378.8</v>
      </c>
    </row>
    <row r="7" spans="1:2">
      <c r="A7" s="347" t="s">
        <v>907</v>
      </c>
      <c r="B7" s="348">
        <v>28583</v>
      </c>
    </row>
    <row r="8" spans="1:2">
      <c r="A8" s="347" t="s">
        <v>908</v>
      </c>
      <c r="B8" s="348">
        <v>28583</v>
      </c>
    </row>
    <row r="9" spans="1:2">
      <c r="A9" s="347" t="s">
        <v>895</v>
      </c>
      <c r="B9" s="348">
        <v>70890</v>
      </c>
    </row>
    <row r="10" spans="1:2">
      <c r="A10" s="347" t="s">
        <v>896</v>
      </c>
      <c r="B10" s="348">
        <v>70890</v>
      </c>
    </row>
    <row r="11" spans="1:2">
      <c r="A11" s="347" t="s">
        <v>898</v>
      </c>
      <c r="B11" s="348">
        <v>77910</v>
      </c>
    </row>
    <row r="12" spans="1:2">
      <c r="A12" s="347" t="s">
        <v>897</v>
      </c>
      <c r="B12" s="348">
        <v>77910</v>
      </c>
    </row>
    <row r="13" spans="1:2">
      <c r="A13" s="347" t="s">
        <v>875</v>
      </c>
      <c r="B13" s="348">
        <v>109764.40000000001</v>
      </c>
    </row>
    <row r="14" spans="1:2">
      <c r="A14" s="347" t="s">
        <v>876</v>
      </c>
      <c r="B14" s="348">
        <v>109764.40000000001</v>
      </c>
    </row>
    <row r="15" spans="1:2">
      <c r="A15" s="347" t="s">
        <v>877</v>
      </c>
      <c r="B15" s="348">
        <v>117696.28000000001</v>
      </c>
    </row>
    <row r="16" spans="1:2">
      <c r="A16" s="347" t="s">
        <v>878</v>
      </c>
      <c r="B16" s="348">
        <v>117696.28000000001</v>
      </c>
    </row>
    <row r="17" spans="1:2">
      <c r="A17" s="347" t="s">
        <v>879</v>
      </c>
      <c r="B17" s="348">
        <v>147661.16</v>
      </c>
    </row>
    <row r="18" spans="1:2">
      <c r="A18" s="347" t="s">
        <v>880</v>
      </c>
      <c r="B18" s="348">
        <v>147661.16</v>
      </c>
    </row>
    <row r="19" spans="1:2">
      <c r="A19" s="347" t="s">
        <v>900</v>
      </c>
      <c r="B19" s="348">
        <v>120490</v>
      </c>
    </row>
    <row r="20" spans="1:2">
      <c r="A20" s="347" t="s">
        <v>899</v>
      </c>
      <c r="B20" s="348">
        <v>120490</v>
      </c>
    </row>
    <row r="21" spans="1:2">
      <c r="A21" s="347" t="s">
        <v>890</v>
      </c>
      <c r="B21" s="348">
        <v>147661.16</v>
      </c>
    </row>
    <row r="22" spans="1:2">
      <c r="A22" s="347" t="s">
        <v>892</v>
      </c>
      <c r="B22" s="348">
        <v>60190</v>
      </c>
    </row>
    <row r="23" spans="1:2">
      <c r="A23" s="347" t="s">
        <v>891</v>
      </c>
      <c r="B23" s="348">
        <v>60190</v>
      </c>
    </row>
    <row r="24" spans="1:2">
      <c r="A24" s="347" t="s">
        <v>894</v>
      </c>
      <c r="B24" s="348">
        <v>63790</v>
      </c>
    </row>
    <row r="25" spans="1:2">
      <c r="A25" s="347" t="s">
        <v>893</v>
      </c>
      <c r="B25" s="348">
        <v>63790</v>
      </c>
    </row>
    <row r="26" spans="1:2">
      <c r="A26" s="347" t="s">
        <v>909</v>
      </c>
      <c r="B26" s="348">
        <v>14140</v>
      </c>
    </row>
    <row r="27" spans="1:2">
      <c r="A27" s="347" t="s">
        <v>910</v>
      </c>
      <c r="B27" s="348">
        <v>14140</v>
      </c>
    </row>
    <row r="33" spans="1:1">
      <c r="A33" s="349"/>
    </row>
  </sheetData>
  <sortState xmlns:xlrd2="http://schemas.microsoft.com/office/spreadsheetml/2017/richdata2" ref="A1:B27">
    <sortCondition ref="A1:A27"/>
  </sortState>
  <pageMargins left="0.7" right="0.7" top="0.75" bottom="0.75" header="0.3" footer="0.3"/>
  <pageSetup paperSize="9" orientation="portrait" r:id="rId1"/>
  <headerFooter>
    <oddFooter>&amp;L_x000D_&amp;1#&amp;"Calibri"&amp;10&amp;K000000 C2 General</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8"/>
  <dimension ref="A1:BD116"/>
  <sheetViews>
    <sheetView zoomScale="110" zoomScaleNormal="110" workbookViewId="0">
      <selection sqref="A1:J1"/>
    </sheetView>
  </sheetViews>
  <sheetFormatPr defaultColWidth="9.140625" defaultRowHeight="16.5"/>
  <cols>
    <col min="1" max="1" width="9.140625" style="149"/>
    <col min="2" max="2" width="18.5703125" style="149" customWidth="1"/>
    <col min="3" max="6" width="9.140625" style="149"/>
    <col min="7" max="7" width="10" style="149" bestFit="1" customWidth="1"/>
    <col min="8" max="11" width="9.140625" style="149"/>
    <col min="12" max="12" width="9.85546875" style="149" bestFit="1" customWidth="1"/>
    <col min="13" max="16384" width="9.140625" style="149"/>
  </cols>
  <sheetData>
    <row r="1" spans="1:56" ht="19.5">
      <c r="A1" s="687" t="s">
        <v>711</v>
      </c>
      <c r="B1" s="688"/>
      <c r="C1" s="688"/>
      <c r="D1" s="688"/>
      <c r="E1" s="688"/>
      <c r="F1" s="688"/>
      <c r="G1" s="688"/>
      <c r="H1" s="688"/>
      <c r="I1" s="688"/>
      <c r="J1" s="689"/>
      <c r="K1" s="385" t="str">
        <f>[1]Megrendelő!M1</f>
        <v xml:space="preserve">Verzió: </v>
      </c>
      <c r="L1" s="386">
        <f>Tartozék_megrendelő!A1</f>
        <v>45936</v>
      </c>
      <c r="BA1" s="149" t="s">
        <v>452</v>
      </c>
      <c r="BB1" s="149" t="s">
        <v>433</v>
      </c>
      <c r="BC1" s="149" t="s">
        <v>431</v>
      </c>
      <c r="BD1" s="149" t="s">
        <v>539</v>
      </c>
    </row>
    <row r="2" spans="1:56" ht="45" customHeight="1" thickBot="1">
      <c r="A2" s="721" t="s">
        <v>515</v>
      </c>
      <c r="B2" s="721"/>
      <c r="C2" s="721"/>
      <c r="D2" s="721"/>
      <c r="E2" s="721"/>
      <c r="F2" s="721"/>
      <c r="G2" s="721"/>
      <c r="H2" s="721"/>
      <c r="I2" s="721"/>
      <c r="J2" s="721"/>
      <c r="K2" s="721"/>
      <c r="L2" s="721"/>
      <c r="BB2" s="149" t="s">
        <v>450</v>
      </c>
      <c r="BC2" s="149" t="s">
        <v>432</v>
      </c>
      <c r="BD2" s="149" t="s">
        <v>540</v>
      </c>
    </row>
    <row r="3" spans="1:56">
      <c r="A3" s="718" t="s">
        <v>74</v>
      </c>
      <c r="B3" s="719"/>
      <c r="C3" s="719"/>
      <c r="D3" s="719"/>
      <c r="E3" s="719"/>
      <c r="F3" s="719"/>
      <c r="G3" s="719"/>
      <c r="H3" s="719"/>
      <c r="I3" s="719"/>
      <c r="J3" s="719"/>
      <c r="K3" s="719"/>
      <c r="L3" s="720"/>
      <c r="M3" s="240"/>
      <c r="BB3" s="149" t="s">
        <v>451</v>
      </c>
      <c r="BC3" s="149" t="s">
        <v>433</v>
      </c>
    </row>
    <row r="4" spans="1:56">
      <c r="A4" s="710" t="s">
        <v>1</v>
      </c>
      <c r="B4" s="711"/>
      <c r="C4" s="712">
        <f>Megrendelő!C4</f>
        <v>0</v>
      </c>
      <c r="D4" s="712"/>
      <c r="E4" s="712"/>
      <c r="F4" s="712"/>
      <c r="G4" s="712"/>
      <c r="H4" s="712"/>
      <c r="I4" s="712"/>
      <c r="J4" s="712"/>
      <c r="K4" s="712"/>
      <c r="L4" s="713"/>
      <c r="M4" s="240"/>
    </row>
    <row r="5" spans="1:56">
      <c r="A5" s="291" t="s">
        <v>388</v>
      </c>
      <c r="B5" s="292"/>
      <c r="C5" s="712" t="str">
        <f>CONCATENATE(Megrendelő!D6," ",Megrendelő!C6," ",Megrendelő!E6," ",Megrendelő!F6," ",Megrendelő!G6)</f>
        <v xml:space="preserve">    </v>
      </c>
      <c r="D5" s="712"/>
      <c r="E5" s="712"/>
      <c r="F5" s="712"/>
      <c r="G5" s="712"/>
      <c r="H5" s="712"/>
      <c r="I5" s="712"/>
      <c r="J5" s="712"/>
      <c r="K5" s="712"/>
      <c r="L5" s="713"/>
      <c r="M5" s="240"/>
    </row>
    <row r="6" spans="1:56">
      <c r="A6" s="710" t="s">
        <v>3</v>
      </c>
      <c r="B6" s="711"/>
      <c r="C6" s="712" t="str">
        <f>CONCATENATE(Megrendelő!D7," ",Megrendelő!C7," ",Megrendelő!E7," ",Megrendelő!F7," ",Megrendelő!G7)</f>
        <v xml:space="preserve">    </v>
      </c>
      <c r="D6" s="712"/>
      <c r="E6" s="712"/>
      <c r="F6" s="712"/>
      <c r="G6" s="712"/>
      <c r="H6" s="712"/>
      <c r="I6" s="712"/>
      <c r="J6" s="712"/>
      <c r="K6" s="712"/>
      <c r="L6" s="713"/>
      <c r="M6" s="240"/>
    </row>
    <row r="7" spans="1:56">
      <c r="A7" s="710" t="s">
        <v>4</v>
      </c>
      <c r="B7" s="711"/>
      <c r="C7" s="712" t="str">
        <f>CONCATENATE(Megrendelő!D8," ",Megrendelő!C8," ",Megrendelő!E8," ",Megrendelő!F8," ",Megrendelő!G8)</f>
        <v xml:space="preserve">    </v>
      </c>
      <c r="D7" s="712"/>
      <c r="E7" s="712"/>
      <c r="F7" s="712"/>
      <c r="G7" s="712"/>
      <c r="H7" s="712"/>
      <c r="I7" s="712"/>
      <c r="J7" s="712"/>
      <c r="K7" s="712"/>
      <c r="L7" s="713"/>
      <c r="M7" s="240"/>
    </row>
    <row r="8" spans="1:56">
      <c r="A8" s="710" t="s">
        <v>5</v>
      </c>
      <c r="B8" s="711"/>
      <c r="C8" s="712">
        <f>Megrendelő!C10</f>
        <v>0</v>
      </c>
      <c r="D8" s="712"/>
      <c r="E8" s="712"/>
      <c r="F8" s="712"/>
      <c r="G8" s="712"/>
      <c r="H8" s="712"/>
      <c r="I8" s="712"/>
      <c r="J8" s="712"/>
      <c r="K8" s="712"/>
      <c r="L8" s="713"/>
      <c r="M8" s="240"/>
    </row>
    <row r="9" spans="1:56">
      <c r="A9" s="710" t="s">
        <v>75</v>
      </c>
      <c r="B9" s="711"/>
      <c r="C9" s="712">
        <f>Megrendelő!C11</f>
        <v>0</v>
      </c>
      <c r="D9" s="712"/>
      <c r="E9" s="712"/>
      <c r="F9" s="712"/>
      <c r="G9" s="712"/>
      <c r="H9" s="712"/>
      <c r="I9" s="712"/>
      <c r="J9" s="712"/>
      <c r="K9" s="712"/>
      <c r="L9" s="713"/>
      <c r="M9" s="240"/>
    </row>
    <row r="10" spans="1:56">
      <c r="A10" s="710" t="s">
        <v>755</v>
      </c>
      <c r="B10" s="711"/>
      <c r="C10" s="712">
        <f>Megrendelő!C12</f>
        <v>0</v>
      </c>
      <c r="D10" s="712"/>
      <c r="E10" s="712"/>
      <c r="F10" s="712"/>
      <c r="G10" s="712"/>
      <c r="H10" s="712"/>
      <c r="I10" s="712"/>
      <c r="J10" s="712"/>
      <c r="K10" s="712"/>
      <c r="L10" s="713"/>
      <c r="M10" s="240"/>
    </row>
    <row r="11" spans="1:56">
      <c r="A11" s="710" t="s">
        <v>756</v>
      </c>
      <c r="B11" s="711"/>
      <c r="C11" s="712">
        <f>Megrendelő!C13</f>
        <v>0</v>
      </c>
      <c r="D11" s="712"/>
      <c r="E11" s="712"/>
      <c r="F11" s="712"/>
      <c r="G11" s="712"/>
      <c r="H11" s="712"/>
      <c r="I11" s="712"/>
      <c r="J11" s="712"/>
      <c r="K11" s="712"/>
      <c r="L11" s="713"/>
      <c r="M11" s="240"/>
    </row>
    <row r="12" spans="1:56">
      <c r="A12" s="722" t="s">
        <v>389</v>
      </c>
      <c r="B12" s="723"/>
      <c r="C12" s="723"/>
      <c r="D12" s="723"/>
      <c r="E12" s="723"/>
      <c r="F12" s="723"/>
      <c r="G12" s="723"/>
      <c r="H12" s="723"/>
      <c r="I12" s="723"/>
      <c r="J12" s="723"/>
      <c r="K12" s="723"/>
      <c r="L12" s="724"/>
      <c r="M12" s="240"/>
    </row>
    <row r="13" spans="1:56">
      <c r="A13" s="710" t="s">
        <v>1</v>
      </c>
      <c r="B13" s="711"/>
      <c r="C13" s="712"/>
      <c r="D13" s="712"/>
      <c r="E13" s="712"/>
      <c r="F13" s="712"/>
      <c r="G13" s="712"/>
      <c r="H13" s="712"/>
      <c r="I13" s="712"/>
      <c r="J13" s="712"/>
      <c r="K13" s="712"/>
      <c r="L13" s="713"/>
      <c r="M13" s="240"/>
      <c r="BC13" s="149">
        <v>1</v>
      </c>
    </row>
    <row r="14" spans="1:56">
      <c r="A14" s="291" t="s">
        <v>388</v>
      </c>
      <c r="B14" s="292"/>
      <c r="C14" s="712"/>
      <c r="D14" s="712"/>
      <c r="E14" s="712"/>
      <c r="F14" s="712"/>
      <c r="G14" s="712"/>
      <c r="H14" s="712"/>
      <c r="I14" s="712"/>
      <c r="J14" s="712"/>
      <c r="K14" s="712"/>
      <c r="L14" s="713"/>
      <c r="M14" s="240"/>
      <c r="BC14" s="149">
        <v>2</v>
      </c>
    </row>
    <row r="15" spans="1:56">
      <c r="A15" s="710" t="s">
        <v>3</v>
      </c>
      <c r="B15" s="711"/>
      <c r="C15" s="712"/>
      <c r="D15" s="712"/>
      <c r="E15" s="712"/>
      <c r="F15" s="712"/>
      <c r="G15" s="712"/>
      <c r="H15" s="712"/>
      <c r="I15" s="712"/>
      <c r="J15" s="712"/>
      <c r="K15" s="712"/>
      <c r="L15" s="713"/>
      <c r="M15" s="240"/>
      <c r="BC15" s="149">
        <v>3</v>
      </c>
    </row>
    <row r="16" spans="1:56">
      <c r="A16" s="710" t="s">
        <v>4</v>
      </c>
      <c r="B16" s="711"/>
      <c r="C16" s="712"/>
      <c r="D16" s="712"/>
      <c r="E16" s="712"/>
      <c r="F16" s="712"/>
      <c r="G16" s="712"/>
      <c r="H16" s="712"/>
      <c r="I16" s="712"/>
      <c r="J16" s="712"/>
      <c r="K16" s="712"/>
      <c r="L16" s="713"/>
      <c r="M16" s="240"/>
    </row>
    <row r="17" spans="1:13">
      <c r="A17" s="710" t="s">
        <v>5</v>
      </c>
      <c r="B17" s="711"/>
      <c r="C17" s="712"/>
      <c r="D17" s="712"/>
      <c r="E17" s="712"/>
      <c r="F17" s="712"/>
      <c r="G17" s="712"/>
      <c r="H17" s="712"/>
      <c r="I17" s="712"/>
      <c r="J17" s="712"/>
      <c r="K17" s="712"/>
      <c r="L17" s="713"/>
      <c r="M17" s="240"/>
    </row>
    <row r="18" spans="1:13">
      <c r="A18" s="710" t="s">
        <v>75</v>
      </c>
      <c r="B18" s="711"/>
      <c r="C18" s="712"/>
      <c r="D18" s="712"/>
      <c r="E18" s="712"/>
      <c r="F18" s="712"/>
      <c r="G18" s="712"/>
      <c r="H18" s="712"/>
      <c r="I18" s="712"/>
      <c r="J18" s="712"/>
      <c r="K18" s="712"/>
      <c r="L18" s="713"/>
      <c r="M18" s="240"/>
    </row>
    <row r="19" spans="1:13">
      <c r="A19" s="710" t="s">
        <v>755</v>
      </c>
      <c r="B19" s="711"/>
      <c r="C19" s="712"/>
      <c r="D19" s="712"/>
      <c r="E19" s="712"/>
      <c r="F19" s="712"/>
      <c r="G19" s="712"/>
      <c r="H19" s="712"/>
      <c r="I19" s="712"/>
      <c r="J19" s="712"/>
      <c r="K19" s="712"/>
      <c r="L19" s="713"/>
      <c r="M19" s="240"/>
    </row>
    <row r="20" spans="1:13" ht="17.25" thickBot="1">
      <c r="A20" s="714" t="s">
        <v>593</v>
      </c>
      <c r="B20" s="715"/>
      <c r="C20" s="716"/>
      <c r="D20" s="716"/>
      <c r="E20" s="716"/>
      <c r="F20" s="716"/>
      <c r="G20" s="716"/>
      <c r="H20" s="716"/>
      <c r="I20" s="716"/>
      <c r="J20" s="716"/>
      <c r="K20" s="716"/>
      <c r="L20" s="717"/>
      <c r="M20" s="240"/>
    </row>
    <row r="21" spans="1:13">
      <c r="A21" s="293"/>
      <c r="B21" s="293"/>
      <c r="C21" s="294"/>
      <c r="D21" s="294"/>
      <c r="E21" s="294"/>
      <c r="F21" s="294"/>
      <c r="G21" s="294"/>
      <c r="H21" s="294"/>
      <c r="I21" s="294"/>
      <c r="J21" s="294"/>
      <c r="K21" s="294"/>
      <c r="L21" s="294"/>
    </row>
    <row r="22" spans="1:13" ht="17.25" thickBot="1">
      <c r="A22" s="734"/>
      <c r="B22" s="734"/>
      <c r="C22" s="734"/>
      <c r="D22" s="734"/>
      <c r="E22" s="734"/>
      <c r="F22" s="734"/>
      <c r="G22" s="734"/>
      <c r="H22" s="734"/>
      <c r="I22" s="734"/>
      <c r="J22" s="734"/>
      <c r="K22" s="734"/>
      <c r="L22" s="734"/>
      <c r="M22" s="240"/>
    </row>
    <row r="23" spans="1:13" ht="41.25" customHeight="1">
      <c r="A23" s="718" t="s">
        <v>400</v>
      </c>
      <c r="B23" s="719"/>
      <c r="C23" s="719"/>
      <c r="D23" s="719"/>
      <c r="E23" s="719"/>
      <c r="F23" s="719"/>
      <c r="G23" s="719"/>
      <c r="H23" s="719"/>
      <c r="I23" s="719"/>
      <c r="J23" s="719"/>
      <c r="K23" s="719"/>
      <c r="L23" s="720"/>
      <c r="M23" s="240"/>
    </row>
    <row r="24" spans="1:13">
      <c r="A24" s="735" t="s">
        <v>401</v>
      </c>
      <c r="B24" s="736"/>
      <c r="C24" s="736"/>
      <c r="D24" s="736"/>
      <c r="E24" s="736"/>
      <c r="F24" s="736"/>
      <c r="G24" s="736"/>
      <c r="H24" s="736"/>
      <c r="I24" s="726"/>
      <c r="J24" s="726"/>
      <c r="K24" s="726"/>
      <c r="L24" s="727"/>
      <c r="M24" s="240"/>
    </row>
    <row r="25" spans="1:13" ht="17.25" thickBot="1">
      <c r="A25" s="735" t="s">
        <v>545</v>
      </c>
      <c r="B25" s="736"/>
      <c r="C25" s="736"/>
      <c r="D25" s="736"/>
      <c r="E25" s="736"/>
      <c r="F25" s="736"/>
      <c r="G25" s="736"/>
      <c r="H25" s="736"/>
      <c r="I25" s="726"/>
      <c r="J25" s="726"/>
      <c r="K25" s="726"/>
      <c r="L25" s="727"/>
      <c r="M25" s="240"/>
    </row>
    <row r="26" spans="1:13" ht="27.95" customHeight="1">
      <c r="A26" s="633" t="s">
        <v>402</v>
      </c>
      <c r="B26" s="665"/>
      <c r="C26" s="665"/>
      <c r="D26" s="665"/>
      <c r="E26" s="665"/>
      <c r="F26" s="665"/>
      <c r="G26" s="665"/>
      <c r="H26" s="666"/>
      <c r="I26" s="594" t="s">
        <v>403</v>
      </c>
      <c r="J26" s="595"/>
      <c r="K26" s="595"/>
      <c r="L26" s="595"/>
      <c r="M26" s="240"/>
    </row>
    <row r="27" spans="1:13">
      <c r="A27" s="699" t="s">
        <v>551</v>
      </c>
      <c r="B27" s="692"/>
      <c r="C27" s="690" t="s">
        <v>550</v>
      </c>
      <c r="D27" s="691"/>
      <c r="E27" s="692"/>
      <c r="F27" s="731" t="s">
        <v>546</v>
      </c>
      <c r="G27" s="732"/>
      <c r="H27" s="733"/>
      <c r="I27" s="726"/>
      <c r="J27" s="726"/>
      <c r="K27" s="726"/>
      <c r="L27" s="727"/>
    </row>
    <row r="28" spans="1:13">
      <c r="A28" s="700"/>
      <c r="B28" s="695"/>
      <c r="C28" s="693"/>
      <c r="D28" s="694"/>
      <c r="E28" s="695"/>
      <c r="F28" s="731" t="s">
        <v>547</v>
      </c>
      <c r="G28" s="732"/>
      <c r="H28" s="733"/>
      <c r="I28" s="726"/>
      <c r="J28" s="726"/>
      <c r="K28" s="726"/>
      <c r="L28" s="727"/>
      <c r="M28" s="240"/>
    </row>
    <row r="29" spans="1:13">
      <c r="A29" s="700"/>
      <c r="B29" s="695"/>
      <c r="C29" s="693"/>
      <c r="D29" s="694"/>
      <c r="E29" s="695"/>
      <c r="F29" s="731" t="s">
        <v>548</v>
      </c>
      <c r="G29" s="732"/>
      <c r="H29" s="733"/>
      <c r="I29" s="726"/>
      <c r="J29" s="726"/>
      <c r="K29" s="726"/>
      <c r="L29" s="727"/>
      <c r="M29" s="240"/>
    </row>
    <row r="30" spans="1:13">
      <c r="A30" s="700"/>
      <c r="B30" s="695"/>
      <c r="C30" s="696"/>
      <c r="D30" s="697"/>
      <c r="E30" s="698"/>
      <c r="F30" s="731" t="s">
        <v>549</v>
      </c>
      <c r="G30" s="732"/>
      <c r="H30" s="733"/>
      <c r="I30" s="726"/>
      <c r="J30" s="726"/>
      <c r="K30" s="726"/>
      <c r="L30" s="727"/>
      <c r="M30" s="240"/>
    </row>
    <row r="31" spans="1:13">
      <c r="A31" s="700"/>
      <c r="B31" s="695"/>
      <c r="C31" s="690" t="s">
        <v>552</v>
      </c>
      <c r="D31" s="691"/>
      <c r="E31" s="692"/>
      <c r="F31" s="731" t="s">
        <v>546</v>
      </c>
      <c r="G31" s="732"/>
      <c r="H31" s="733"/>
      <c r="I31" s="726"/>
      <c r="J31" s="726"/>
      <c r="K31" s="726"/>
      <c r="L31" s="727"/>
      <c r="M31" s="240"/>
    </row>
    <row r="32" spans="1:13">
      <c r="A32" s="700"/>
      <c r="B32" s="695"/>
      <c r="C32" s="693"/>
      <c r="D32" s="694"/>
      <c r="E32" s="695"/>
      <c r="F32" s="731" t="s">
        <v>547</v>
      </c>
      <c r="G32" s="732"/>
      <c r="H32" s="733"/>
      <c r="I32" s="726"/>
      <c r="J32" s="726"/>
      <c r="K32" s="726"/>
      <c r="L32" s="727"/>
      <c r="M32" s="240"/>
    </row>
    <row r="33" spans="1:13">
      <c r="A33" s="700"/>
      <c r="B33" s="695"/>
      <c r="C33" s="693"/>
      <c r="D33" s="694"/>
      <c r="E33" s="695"/>
      <c r="F33" s="731" t="s">
        <v>548</v>
      </c>
      <c r="G33" s="732"/>
      <c r="H33" s="733"/>
      <c r="I33" s="726"/>
      <c r="J33" s="726"/>
      <c r="K33" s="726"/>
      <c r="L33" s="727"/>
    </row>
    <row r="34" spans="1:13">
      <c r="A34" s="701"/>
      <c r="B34" s="698"/>
      <c r="C34" s="696"/>
      <c r="D34" s="697"/>
      <c r="E34" s="698"/>
      <c r="F34" s="731" t="s">
        <v>549</v>
      </c>
      <c r="G34" s="732"/>
      <c r="H34" s="733"/>
      <c r="I34" s="726"/>
      <c r="J34" s="726"/>
      <c r="K34" s="726"/>
      <c r="L34" s="727"/>
      <c r="M34" s="240"/>
    </row>
    <row r="35" spans="1:13">
      <c r="A35" s="699" t="s">
        <v>553</v>
      </c>
      <c r="B35" s="692"/>
      <c r="C35" s="690" t="s">
        <v>550</v>
      </c>
      <c r="D35" s="691"/>
      <c r="E35" s="692"/>
      <c r="F35" s="731" t="s">
        <v>547</v>
      </c>
      <c r="G35" s="732"/>
      <c r="H35" s="733"/>
      <c r="I35" s="726"/>
      <c r="J35" s="726"/>
      <c r="K35" s="726"/>
      <c r="L35" s="727"/>
      <c r="M35" s="240"/>
    </row>
    <row r="36" spans="1:13">
      <c r="A36" s="700"/>
      <c r="B36" s="695"/>
      <c r="C36" s="693"/>
      <c r="D36" s="694"/>
      <c r="E36" s="695"/>
      <c r="F36" s="731" t="s">
        <v>548</v>
      </c>
      <c r="G36" s="732"/>
      <c r="H36" s="733"/>
      <c r="I36" s="726"/>
      <c r="J36" s="726"/>
      <c r="K36" s="726"/>
      <c r="L36" s="727"/>
      <c r="M36" s="240"/>
    </row>
    <row r="37" spans="1:13">
      <c r="A37" s="700"/>
      <c r="B37" s="695"/>
      <c r="C37" s="693"/>
      <c r="D37" s="694"/>
      <c r="E37" s="695"/>
      <c r="F37" s="731" t="s">
        <v>546</v>
      </c>
      <c r="G37" s="732"/>
      <c r="H37" s="733"/>
      <c r="I37" s="726"/>
      <c r="J37" s="726"/>
      <c r="K37" s="726"/>
      <c r="L37" s="727"/>
      <c r="M37" s="240"/>
    </row>
    <row r="38" spans="1:13">
      <c r="A38" s="700"/>
      <c r="B38" s="695"/>
      <c r="C38" s="696"/>
      <c r="D38" s="697"/>
      <c r="E38" s="698"/>
      <c r="F38" s="731" t="s">
        <v>549</v>
      </c>
      <c r="G38" s="732"/>
      <c r="H38" s="733"/>
      <c r="I38" s="726"/>
      <c r="J38" s="726"/>
      <c r="K38" s="726"/>
      <c r="L38" s="727"/>
      <c r="M38" s="240"/>
    </row>
    <row r="39" spans="1:13">
      <c r="A39" s="700"/>
      <c r="B39" s="695"/>
      <c r="C39" s="690" t="s">
        <v>552</v>
      </c>
      <c r="D39" s="691"/>
      <c r="E39" s="692"/>
      <c r="F39" s="731" t="s">
        <v>547</v>
      </c>
      <c r="G39" s="732"/>
      <c r="H39" s="733"/>
      <c r="I39" s="726"/>
      <c r="J39" s="726"/>
      <c r="K39" s="726"/>
      <c r="L39" s="727"/>
    </row>
    <row r="40" spans="1:13">
      <c r="A40" s="700"/>
      <c r="B40" s="695"/>
      <c r="C40" s="693"/>
      <c r="D40" s="694"/>
      <c r="E40" s="695"/>
      <c r="F40" s="731" t="s">
        <v>548</v>
      </c>
      <c r="G40" s="732"/>
      <c r="H40" s="733"/>
      <c r="I40" s="726"/>
      <c r="J40" s="726"/>
      <c r="K40" s="726"/>
      <c r="L40" s="727"/>
      <c r="M40" s="240"/>
    </row>
    <row r="41" spans="1:13">
      <c r="A41" s="700"/>
      <c r="B41" s="695"/>
      <c r="C41" s="693"/>
      <c r="D41" s="694"/>
      <c r="E41" s="695"/>
      <c r="F41" s="731" t="s">
        <v>546</v>
      </c>
      <c r="G41" s="732"/>
      <c r="H41" s="733"/>
      <c r="I41" s="726"/>
      <c r="J41" s="726"/>
      <c r="K41" s="726"/>
      <c r="L41" s="727"/>
      <c r="M41" s="240"/>
    </row>
    <row r="42" spans="1:13" ht="17.25" thickBot="1">
      <c r="A42" s="701"/>
      <c r="B42" s="698"/>
      <c r="C42" s="696"/>
      <c r="D42" s="697"/>
      <c r="E42" s="698"/>
      <c r="F42" s="731" t="s">
        <v>549</v>
      </c>
      <c r="G42" s="732"/>
      <c r="H42" s="733"/>
      <c r="I42" s="726"/>
      <c r="J42" s="726"/>
      <c r="K42" s="726"/>
      <c r="L42" s="727"/>
      <c r="M42" s="240"/>
    </row>
    <row r="43" spans="1:13" ht="29.1" customHeight="1">
      <c r="A43" s="633" t="s">
        <v>404</v>
      </c>
      <c r="B43" s="665"/>
      <c r="C43" s="665"/>
      <c r="D43" s="665"/>
      <c r="E43" s="665"/>
      <c r="F43" s="665"/>
      <c r="G43" s="665"/>
      <c r="H43" s="666"/>
      <c r="I43" s="594" t="s">
        <v>405</v>
      </c>
      <c r="J43" s="595"/>
      <c r="K43" s="595"/>
      <c r="L43" s="595"/>
    </row>
    <row r="44" spans="1:13" ht="14.1" customHeight="1">
      <c r="A44" s="699" t="s">
        <v>551</v>
      </c>
      <c r="B44" s="692"/>
      <c r="C44" s="690" t="s">
        <v>550</v>
      </c>
      <c r="D44" s="691"/>
      <c r="E44" s="692"/>
      <c r="F44" s="731" t="s">
        <v>546</v>
      </c>
      <c r="G44" s="732"/>
      <c r="H44" s="733"/>
      <c r="I44" s="726"/>
      <c r="J44" s="726"/>
      <c r="K44" s="726"/>
      <c r="L44" s="727"/>
      <c r="M44" s="240"/>
    </row>
    <row r="45" spans="1:13" ht="14.1" customHeight="1">
      <c r="A45" s="700"/>
      <c r="B45" s="695"/>
      <c r="C45" s="693"/>
      <c r="D45" s="694"/>
      <c r="E45" s="695"/>
      <c r="F45" s="731" t="s">
        <v>547</v>
      </c>
      <c r="G45" s="732"/>
      <c r="H45" s="733"/>
      <c r="I45" s="726"/>
      <c r="J45" s="726"/>
      <c r="K45" s="726"/>
      <c r="L45" s="727"/>
      <c r="M45" s="240"/>
    </row>
    <row r="46" spans="1:13" ht="14.1" customHeight="1">
      <c r="A46" s="700"/>
      <c r="B46" s="695"/>
      <c r="C46" s="693"/>
      <c r="D46" s="694"/>
      <c r="E46" s="695"/>
      <c r="F46" s="731" t="s">
        <v>554</v>
      </c>
      <c r="G46" s="732"/>
      <c r="H46" s="733"/>
      <c r="I46" s="726"/>
      <c r="J46" s="726"/>
      <c r="K46" s="726"/>
      <c r="L46" s="727"/>
      <c r="M46" s="240"/>
    </row>
    <row r="47" spans="1:13" ht="28.5" customHeight="1">
      <c r="A47" s="700"/>
      <c r="B47" s="695"/>
      <c r="C47" s="696"/>
      <c r="D47" s="697"/>
      <c r="E47" s="698"/>
      <c r="F47" s="731" t="s">
        <v>555</v>
      </c>
      <c r="G47" s="732"/>
      <c r="H47" s="733"/>
      <c r="I47" s="726"/>
      <c r="J47" s="726"/>
      <c r="K47" s="726"/>
      <c r="L47" s="727"/>
      <c r="M47" s="240"/>
    </row>
    <row r="48" spans="1:13" ht="14.1" customHeight="1">
      <c r="A48" s="700"/>
      <c r="B48" s="695"/>
      <c r="C48" s="690" t="s">
        <v>552</v>
      </c>
      <c r="D48" s="691"/>
      <c r="E48" s="692"/>
      <c r="F48" s="731" t="s">
        <v>546</v>
      </c>
      <c r="G48" s="732"/>
      <c r="H48" s="733"/>
      <c r="I48" s="726"/>
      <c r="J48" s="726"/>
      <c r="K48" s="726"/>
      <c r="L48" s="727"/>
      <c r="M48" s="240"/>
    </row>
    <row r="49" spans="1:13" ht="14.1" customHeight="1">
      <c r="A49" s="700"/>
      <c r="B49" s="695"/>
      <c r="C49" s="693"/>
      <c r="D49" s="694"/>
      <c r="E49" s="695"/>
      <c r="F49" s="731" t="s">
        <v>547</v>
      </c>
      <c r="G49" s="732"/>
      <c r="H49" s="733"/>
      <c r="I49" s="726"/>
      <c r="J49" s="726"/>
      <c r="K49" s="726"/>
      <c r="L49" s="727"/>
      <c r="M49" s="240"/>
    </row>
    <row r="50" spans="1:13" ht="14.1" customHeight="1">
      <c r="A50" s="700"/>
      <c r="B50" s="695"/>
      <c r="C50" s="693"/>
      <c r="D50" s="694"/>
      <c r="E50" s="695"/>
      <c r="F50" s="731" t="s">
        <v>554</v>
      </c>
      <c r="G50" s="732"/>
      <c r="H50" s="733"/>
      <c r="I50" s="740"/>
      <c r="J50" s="740"/>
      <c r="K50" s="740"/>
      <c r="L50" s="741"/>
      <c r="M50" s="240"/>
    </row>
    <row r="51" spans="1:13" ht="14.1" customHeight="1" thickBot="1">
      <c r="A51" s="701"/>
      <c r="B51" s="698"/>
      <c r="C51" s="696"/>
      <c r="D51" s="697"/>
      <c r="E51" s="698"/>
      <c r="F51" s="731" t="s">
        <v>555</v>
      </c>
      <c r="G51" s="732"/>
      <c r="H51" s="733"/>
      <c r="I51" s="726"/>
      <c r="J51" s="726"/>
      <c r="K51" s="726"/>
      <c r="L51" s="727"/>
      <c r="M51" s="240"/>
    </row>
    <row r="52" spans="1:13" ht="13.5" customHeight="1">
      <c r="A52" s="633" t="s">
        <v>406</v>
      </c>
      <c r="B52" s="665"/>
      <c r="C52" s="665"/>
      <c r="D52" s="665"/>
      <c r="E52" s="665"/>
      <c r="F52" s="665"/>
      <c r="G52" s="665"/>
      <c r="H52" s="666"/>
      <c r="I52" s="594" t="s">
        <v>407</v>
      </c>
      <c r="J52" s="595"/>
      <c r="K52" s="595"/>
      <c r="L52" s="595"/>
      <c r="M52" s="240"/>
    </row>
    <row r="53" spans="1:13">
      <c r="A53" s="735" t="s">
        <v>408</v>
      </c>
      <c r="B53" s="736"/>
      <c r="C53" s="736"/>
      <c r="D53" s="736"/>
      <c r="E53" s="736"/>
      <c r="F53" s="736"/>
      <c r="G53" s="736"/>
      <c r="H53" s="736"/>
      <c r="I53" s="726"/>
      <c r="J53" s="726"/>
      <c r="K53" s="726"/>
      <c r="L53" s="727"/>
      <c r="M53" s="240"/>
    </row>
    <row r="54" spans="1:13">
      <c r="A54" s="735" t="s">
        <v>409</v>
      </c>
      <c r="B54" s="736"/>
      <c r="C54" s="736"/>
      <c r="D54" s="736"/>
      <c r="E54" s="736"/>
      <c r="F54" s="736"/>
      <c r="G54" s="736"/>
      <c r="H54" s="736"/>
      <c r="I54" s="726"/>
      <c r="J54" s="726"/>
      <c r="K54" s="726"/>
      <c r="L54" s="727"/>
      <c r="M54" s="240"/>
    </row>
    <row r="55" spans="1:13">
      <c r="A55" s="735" t="s">
        <v>410</v>
      </c>
      <c r="B55" s="736"/>
      <c r="C55" s="736"/>
      <c r="D55" s="736"/>
      <c r="E55" s="736"/>
      <c r="F55" s="736"/>
      <c r="G55" s="736"/>
      <c r="H55" s="736"/>
      <c r="I55" s="726"/>
      <c r="J55" s="726"/>
      <c r="K55" s="726"/>
      <c r="L55" s="727"/>
      <c r="M55" s="240"/>
    </row>
    <row r="56" spans="1:13">
      <c r="A56" s="735" t="s">
        <v>538</v>
      </c>
      <c r="B56" s="736"/>
      <c r="C56" s="736"/>
      <c r="D56" s="736"/>
      <c r="E56" s="736"/>
      <c r="F56" s="736"/>
      <c r="G56" s="736"/>
      <c r="H56" s="736"/>
      <c r="I56" s="726"/>
      <c r="J56" s="726"/>
      <c r="K56" s="726"/>
      <c r="L56" s="727"/>
      <c r="M56" s="240"/>
    </row>
    <row r="57" spans="1:13">
      <c r="A57" s="735" t="s">
        <v>535</v>
      </c>
      <c r="B57" s="736"/>
      <c r="C57" s="736"/>
      <c r="D57" s="736"/>
      <c r="E57" s="736"/>
      <c r="F57" s="736"/>
      <c r="G57" s="736"/>
      <c r="H57" s="736"/>
      <c r="I57" s="726"/>
      <c r="J57" s="726"/>
      <c r="K57" s="726"/>
      <c r="L57" s="727"/>
      <c r="M57" s="240"/>
    </row>
    <row r="58" spans="1:13">
      <c r="A58" s="735" t="s">
        <v>411</v>
      </c>
      <c r="B58" s="736"/>
      <c r="C58" s="736"/>
      <c r="D58" s="736"/>
      <c r="E58" s="736"/>
      <c r="F58" s="736"/>
      <c r="G58" s="736"/>
      <c r="H58" s="736"/>
      <c r="I58" s="726"/>
      <c r="J58" s="726"/>
      <c r="K58" s="726"/>
      <c r="L58" s="727"/>
      <c r="M58" s="240"/>
    </row>
    <row r="59" spans="1:13">
      <c r="A59" s="735" t="s">
        <v>536</v>
      </c>
      <c r="B59" s="736"/>
      <c r="C59" s="736"/>
      <c r="D59" s="736"/>
      <c r="E59" s="736"/>
      <c r="F59" s="736"/>
      <c r="G59" s="736"/>
      <c r="H59" s="736"/>
      <c r="I59" s="726"/>
      <c r="J59" s="726"/>
      <c r="K59" s="726"/>
      <c r="L59" s="727"/>
      <c r="M59" s="240"/>
    </row>
    <row r="60" spans="1:13">
      <c r="A60" s="735" t="s">
        <v>412</v>
      </c>
      <c r="B60" s="736"/>
      <c r="C60" s="736"/>
      <c r="D60" s="736"/>
      <c r="E60" s="736"/>
      <c r="F60" s="736"/>
      <c r="G60" s="736"/>
      <c r="H60" s="736"/>
      <c r="I60" s="726"/>
      <c r="J60" s="726"/>
      <c r="K60" s="726"/>
      <c r="L60" s="727"/>
      <c r="M60" s="240"/>
    </row>
    <row r="61" spans="1:13" ht="17.25" thickBot="1">
      <c r="A61" s="742" t="s">
        <v>537</v>
      </c>
      <c r="B61" s="743"/>
      <c r="C61" s="743"/>
      <c r="D61" s="743"/>
      <c r="E61" s="743"/>
      <c r="F61" s="743"/>
      <c r="G61" s="743"/>
      <c r="H61" s="743"/>
      <c r="I61" s="729"/>
      <c r="J61" s="729"/>
      <c r="K61" s="729"/>
      <c r="L61" s="730"/>
      <c r="M61" s="240"/>
    </row>
    <row r="62" spans="1:13" ht="24.6" customHeight="1">
      <c r="A62" s="633" t="s">
        <v>541</v>
      </c>
      <c r="B62" s="665"/>
      <c r="C62" s="665"/>
      <c r="D62" s="665"/>
      <c r="E62" s="665"/>
      <c r="F62" s="665"/>
      <c r="G62" s="665"/>
      <c r="H62" s="666"/>
      <c r="I62" s="594" t="s">
        <v>542</v>
      </c>
      <c r="J62" s="595"/>
      <c r="K62" s="595"/>
      <c r="L62" s="595"/>
      <c r="M62" s="240"/>
    </row>
    <row r="63" spans="1:13" ht="17.25" thickBot="1">
      <c r="A63" s="742" t="s">
        <v>543</v>
      </c>
      <c r="B63" s="743"/>
      <c r="C63" s="743"/>
      <c r="D63" s="743"/>
      <c r="E63" s="743"/>
      <c r="F63" s="743"/>
      <c r="G63" s="743"/>
      <c r="H63" s="743"/>
      <c r="I63" s="729"/>
      <c r="J63" s="729"/>
      <c r="K63" s="729"/>
      <c r="L63" s="730"/>
      <c r="M63" s="295" t="str">
        <f>IF(I44="Magán","Kérjük, töltse ki a Magánszámla-fizetői nyilatkozatot is!"," ")</f>
        <v xml:space="preserve"> </v>
      </c>
    </row>
    <row r="64" spans="1:13" ht="17.25" thickBot="1">
      <c r="A64" s="742" t="s">
        <v>556</v>
      </c>
      <c r="B64" s="743"/>
      <c r="C64" s="743"/>
      <c r="D64" s="743"/>
      <c r="E64" s="743"/>
      <c r="F64" s="743"/>
      <c r="G64" s="743"/>
      <c r="H64" s="743"/>
      <c r="I64" s="729"/>
      <c r="J64" s="729"/>
      <c r="K64" s="729"/>
      <c r="L64" s="730"/>
      <c r="M64" s="295" t="str">
        <f t="shared" ref="M64" si="0">IF(I45="Magán","Kérjük, töltse ki a Magánszámla-fizetői nyilatkozatot is!"," ")</f>
        <v xml:space="preserve"> </v>
      </c>
    </row>
    <row r="65" spans="1:13" ht="17.25" thickBot="1">
      <c r="A65" s="742" t="s">
        <v>581</v>
      </c>
      <c r="B65" s="743"/>
      <c r="C65" s="743"/>
      <c r="D65" s="743"/>
      <c r="E65" s="743"/>
      <c r="F65" s="743"/>
      <c r="G65" s="743"/>
      <c r="H65" s="743"/>
      <c r="I65" s="729"/>
      <c r="J65" s="729"/>
      <c r="K65" s="729"/>
      <c r="L65" s="730"/>
      <c r="M65" s="295" t="str">
        <f>IF(I47="Magán","Kérjük, töltse ki a Magánszámla-fizetői nyilatkozatot is!"," ")</f>
        <v xml:space="preserve"> </v>
      </c>
    </row>
    <row r="66" spans="1:13" s="241" customFormat="1" ht="17.25" thickBot="1">
      <c r="A66" s="296"/>
      <c r="B66" s="296"/>
      <c r="C66" s="296"/>
      <c r="D66" s="296"/>
      <c r="E66" s="296"/>
      <c r="F66" s="296"/>
      <c r="G66" s="296"/>
      <c r="H66" s="296"/>
      <c r="I66" s="297"/>
      <c r="J66" s="297"/>
      <c r="K66" s="297"/>
      <c r="L66" s="297"/>
      <c r="M66" s="298"/>
    </row>
    <row r="67" spans="1:13" ht="17.25" thickBot="1">
      <c r="A67" s="718" t="s">
        <v>390</v>
      </c>
      <c r="B67" s="719"/>
      <c r="C67" s="719"/>
      <c r="D67" s="719"/>
      <c r="E67" s="719"/>
      <c r="F67" s="719"/>
      <c r="G67" s="719"/>
      <c r="H67" s="719"/>
      <c r="I67" s="719"/>
      <c r="J67" s="719"/>
      <c r="K67" s="719"/>
      <c r="L67" s="720"/>
      <c r="M67" s="295" t="str">
        <f>IF(I48="Magán","Kérjük, töltse ki a Magánszámla-fizetői nyilatkozatot is!"," ")</f>
        <v xml:space="preserve"> </v>
      </c>
    </row>
    <row r="68" spans="1:13" ht="14.1" customHeight="1">
      <c r="A68" s="594" t="s">
        <v>391</v>
      </c>
      <c r="B68" s="595"/>
      <c r="C68" s="633" t="s">
        <v>392</v>
      </c>
      <c r="D68" s="665"/>
      <c r="E68" s="665"/>
      <c r="F68" s="665"/>
      <c r="G68" s="665"/>
      <c r="H68" s="665"/>
      <c r="I68" s="665"/>
      <c r="J68" s="665"/>
      <c r="K68" s="665"/>
      <c r="L68" s="665"/>
      <c r="M68" s="295" t="str">
        <f>IF(I49="Magán","Kérjük, töltse ki a Magánszámla-fizetői nyilatkozatot is!"," ")</f>
        <v xml:space="preserve"> </v>
      </c>
    </row>
    <row r="69" spans="1:13">
      <c r="A69" s="725"/>
      <c r="B69" s="726"/>
      <c r="C69" s="726"/>
      <c r="D69" s="726"/>
      <c r="E69" s="726"/>
      <c r="F69" s="726"/>
      <c r="G69" s="726"/>
      <c r="H69" s="726"/>
      <c r="I69" s="726"/>
      <c r="J69" s="726"/>
      <c r="K69" s="726"/>
      <c r="L69" s="727"/>
      <c r="M69" s="295" t="str">
        <f>IF(I50="Magán","Kérjük, töltse ki a Magánszámla-fizetői nyilatkozatot is!"," ")</f>
        <v xml:space="preserve"> </v>
      </c>
    </row>
    <row r="70" spans="1:13">
      <c r="A70" s="725"/>
      <c r="B70" s="726"/>
      <c r="C70" s="726"/>
      <c r="D70" s="726"/>
      <c r="E70" s="726"/>
      <c r="F70" s="726"/>
      <c r="G70" s="726"/>
      <c r="H70" s="726"/>
      <c r="I70" s="726"/>
      <c r="J70" s="726"/>
      <c r="K70" s="726"/>
      <c r="L70" s="727"/>
      <c r="M70" s="295" t="str">
        <f>IF(I51="Magán","Kérjük, töltse ki a Magánszámla-fizetői nyilatkozatot is!"," ")</f>
        <v xml:space="preserve"> </v>
      </c>
    </row>
    <row r="71" spans="1:13" ht="17.25" thickBot="1">
      <c r="A71" s="728"/>
      <c r="B71" s="729"/>
      <c r="C71" s="729"/>
      <c r="D71" s="729"/>
      <c r="E71" s="729"/>
      <c r="F71" s="729"/>
      <c r="G71" s="729"/>
      <c r="H71" s="729"/>
      <c r="I71" s="729"/>
      <c r="J71" s="729"/>
      <c r="K71" s="729"/>
      <c r="L71" s="730"/>
      <c r="M71" s="240"/>
    </row>
    <row r="72" spans="1:13" ht="17.25" thickBot="1">
      <c r="A72" s="155"/>
      <c r="B72" s="155"/>
      <c r="C72" s="155"/>
      <c r="D72" s="155"/>
      <c r="E72" s="155"/>
      <c r="F72" s="155"/>
      <c r="G72" s="155"/>
      <c r="H72" s="155"/>
      <c r="I72" s="155"/>
      <c r="J72" s="155"/>
      <c r="K72" s="155"/>
      <c r="L72" s="155"/>
      <c r="M72" s="240"/>
    </row>
    <row r="73" spans="1:13" ht="17.25" thickBot="1">
      <c r="A73" s="718" t="s">
        <v>393</v>
      </c>
      <c r="B73" s="719"/>
      <c r="C73" s="719"/>
      <c r="D73" s="719"/>
      <c r="E73" s="719"/>
      <c r="F73" s="719"/>
      <c r="G73" s="719"/>
      <c r="H73" s="719"/>
      <c r="I73" s="719"/>
      <c r="J73" s="719"/>
      <c r="K73" s="719"/>
      <c r="L73" s="720"/>
      <c r="M73" s="240"/>
    </row>
    <row r="74" spans="1:13" ht="13.5" customHeight="1">
      <c r="A74" s="594" t="s">
        <v>27</v>
      </c>
      <c r="B74" s="595"/>
      <c r="C74" s="633" t="s">
        <v>394</v>
      </c>
      <c r="D74" s="665"/>
      <c r="E74" s="665"/>
      <c r="F74" s="665"/>
      <c r="G74" s="666"/>
      <c r="H74" s="633" t="s">
        <v>395</v>
      </c>
      <c r="I74" s="665"/>
      <c r="J74" s="665"/>
      <c r="K74" s="665"/>
      <c r="L74" s="666"/>
      <c r="M74" s="240"/>
    </row>
    <row r="75" spans="1:13">
      <c r="A75" s="725"/>
      <c r="B75" s="726"/>
      <c r="C75" s="726"/>
      <c r="D75" s="726"/>
      <c r="E75" s="726"/>
      <c r="F75" s="726"/>
      <c r="G75" s="726"/>
      <c r="H75" s="726"/>
      <c r="I75" s="726"/>
      <c r="J75" s="726"/>
      <c r="K75" s="726"/>
      <c r="L75" s="727"/>
      <c r="M75" s="240"/>
    </row>
    <row r="76" spans="1:13">
      <c r="A76" s="725"/>
      <c r="B76" s="726"/>
      <c r="C76" s="726"/>
      <c r="D76" s="726"/>
      <c r="E76" s="726"/>
      <c r="F76" s="726"/>
      <c r="G76" s="726"/>
      <c r="H76" s="726"/>
      <c r="I76" s="726"/>
      <c r="J76" s="726"/>
      <c r="K76" s="726"/>
      <c r="L76" s="727"/>
      <c r="M76" s="240"/>
    </row>
    <row r="77" spans="1:13" ht="17.25" thickBot="1">
      <c r="A77" s="728"/>
      <c r="B77" s="729"/>
      <c r="C77" s="729"/>
      <c r="D77" s="729"/>
      <c r="E77" s="729"/>
      <c r="F77" s="729"/>
      <c r="G77" s="729"/>
      <c r="H77" s="729"/>
      <c r="I77" s="729"/>
      <c r="J77" s="729"/>
      <c r="K77" s="729"/>
      <c r="L77" s="730"/>
      <c r="M77" s="240"/>
    </row>
    <row r="78" spans="1:13" ht="17.25" thickBot="1">
      <c r="A78" s="155"/>
      <c r="B78" s="155"/>
      <c r="C78" s="155"/>
      <c r="D78" s="155"/>
      <c r="E78" s="155"/>
      <c r="F78" s="155"/>
      <c r="G78" s="155"/>
      <c r="H78" s="155"/>
      <c r="I78" s="155"/>
      <c r="J78" s="155"/>
      <c r="K78" s="155"/>
      <c r="L78" s="155"/>
      <c r="M78" s="240"/>
    </row>
    <row r="79" spans="1:13" ht="17.25" thickBot="1">
      <c r="A79" s="718" t="s">
        <v>396</v>
      </c>
      <c r="B79" s="719"/>
      <c r="C79" s="719"/>
      <c r="D79" s="719"/>
      <c r="E79" s="719"/>
      <c r="F79" s="719"/>
      <c r="G79" s="719"/>
      <c r="H79" s="719"/>
      <c r="I79" s="719"/>
      <c r="J79" s="719"/>
      <c r="K79" s="719"/>
      <c r="L79" s="720"/>
      <c r="M79" s="240"/>
    </row>
    <row r="80" spans="1:13" ht="13.5" customHeight="1">
      <c r="A80" s="594" t="s">
        <v>27</v>
      </c>
      <c r="B80" s="595"/>
      <c r="C80" s="633" t="s">
        <v>392</v>
      </c>
      <c r="D80" s="665"/>
      <c r="E80" s="665"/>
      <c r="F80" s="665"/>
      <c r="G80" s="665"/>
      <c r="H80" s="665"/>
      <c r="I80" s="665"/>
      <c r="J80" s="665"/>
      <c r="K80" s="665"/>
      <c r="L80" s="666"/>
      <c r="M80" s="240"/>
    </row>
    <row r="81" spans="1:13">
      <c r="A81" s="725"/>
      <c r="B81" s="726"/>
      <c r="C81" s="726"/>
      <c r="D81" s="726"/>
      <c r="E81" s="726"/>
      <c r="F81" s="726"/>
      <c r="G81" s="726"/>
      <c r="H81" s="726"/>
      <c r="I81" s="726"/>
      <c r="J81" s="726"/>
      <c r="K81" s="726"/>
      <c r="L81" s="727"/>
      <c r="M81" s="240"/>
    </row>
    <row r="82" spans="1:13">
      <c r="A82" s="725"/>
      <c r="B82" s="726"/>
      <c r="C82" s="726"/>
      <c r="D82" s="726"/>
      <c r="E82" s="726"/>
      <c r="F82" s="726"/>
      <c r="G82" s="726"/>
      <c r="H82" s="726"/>
      <c r="I82" s="726"/>
      <c r="J82" s="726"/>
      <c r="K82" s="726"/>
      <c r="L82" s="727"/>
      <c r="M82" s="240"/>
    </row>
    <row r="83" spans="1:13" ht="27" customHeight="1" thickBot="1">
      <c r="A83" s="728"/>
      <c r="B83" s="729"/>
      <c r="C83" s="729"/>
      <c r="D83" s="729"/>
      <c r="E83" s="729"/>
      <c r="F83" s="729"/>
      <c r="G83" s="729"/>
      <c r="H83" s="729"/>
      <c r="I83" s="729"/>
      <c r="J83" s="729"/>
      <c r="K83" s="729"/>
      <c r="L83" s="730"/>
      <c r="M83" s="240"/>
    </row>
    <row r="84" spans="1:13" ht="17.25" thickBot="1">
      <c r="A84" s="155"/>
      <c r="B84" s="155"/>
      <c r="C84" s="155"/>
      <c r="D84" s="155"/>
      <c r="E84" s="155"/>
      <c r="F84" s="155"/>
      <c r="G84" s="155"/>
      <c r="H84" s="155"/>
      <c r="I84" s="155"/>
      <c r="J84" s="155"/>
      <c r="K84" s="155"/>
      <c r="L84" s="155"/>
      <c r="M84" s="240"/>
    </row>
    <row r="85" spans="1:13" ht="13.5" customHeight="1" thickBot="1">
      <c r="A85" s="737" t="s">
        <v>397</v>
      </c>
      <c r="B85" s="738"/>
      <c r="C85" s="738"/>
      <c r="D85" s="738"/>
      <c r="E85" s="738"/>
      <c r="F85" s="738"/>
      <c r="G85" s="738"/>
      <c r="H85" s="738"/>
      <c r="I85" s="738"/>
      <c r="J85" s="738"/>
      <c r="K85" s="738"/>
      <c r="L85" s="739"/>
      <c r="M85" s="240"/>
    </row>
    <row r="86" spans="1:13" ht="13.5" customHeight="1">
      <c r="A86" s="594" t="s">
        <v>398</v>
      </c>
      <c r="B86" s="595"/>
      <c r="C86" s="633" t="s">
        <v>399</v>
      </c>
      <c r="D86" s="665"/>
      <c r="E86" s="665"/>
      <c r="F86" s="665"/>
      <c r="G86" s="665"/>
      <c r="H86" s="665"/>
      <c r="I86" s="665"/>
      <c r="J86" s="665"/>
      <c r="K86" s="665"/>
      <c r="L86" s="666"/>
      <c r="M86" s="240"/>
    </row>
    <row r="87" spans="1:13" ht="17.25" thickBot="1">
      <c r="A87" s="728" t="s">
        <v>544</v>
      </c>
      <c r="B87" s="729"/>
      <c r="C87" s="729"/>
      <c r="D87" s="729"/>
      <c r="E87" s="729"/>
      <c r="F87" s="729"/>
      <c r="G87" s="729"/>
      <c r="H87" s="729"/>
      <c r="I87" s="729"/>
      <c r="J87" s="729"/>
      <c r="K87" s="729"/>
      <c r="L87" s="730"/>
      <c r="M87" s="240"/>
    </row>
    <row r="88" spans="1:13" ht="74.25" customHeight="1">
      <c r="A88" s="744" t="s">
        <v>448</v>
      </c>
      <c r="B88" s="744"/>
      <c r="C88" s="744"/>
      <c r="D88" s="744"/>
      <c r="E88" s="744"/>
      <c r="F88" s="744"/>
      <c r="G88" s="744"/>
      <c r="H88" s="744"/>
      <c r="I88" s="744"/>
      <c r="J88" s="744"/>
      <c r="K88" s="744"/>
      <c r="L88" s="744"/>
    </row>
    <row r="89" spans="1:13">
      <c r="A89" s="745" t="s">
        <v>582</v>
      </c>
      <c r="B89" s="548"/>
      <c r="C89" s="548"/>
      <c r="D89" s="548"/>
      <c r="E89" s="548"/>
      <c r="F89" s="548"/>
      <c r="G89" s="548"/>
      <c r="H89" s="548"/>
      <c r="I89" s="548"/>
      <c r="J89" s="548"/>
      <c r="K89" s="548"/>
      <c r="L89" s="746"/>
    </row>
    <row r="90" spans="1:13">
      <c r="A90" s="745" t="s">
        <v>759</v>
      </c>
      <c r="B90" s="548"/>
      <c r="C90" s="548"/>
      <c r="D90" s="548"/>
      <c r="E90" s="548"/>
      <c r="F90" s="548"/>
      <c r="G90" s="548"/>
      <c r="H90" s="548"/>
      <c r="I90" s="548"/>
      <c r="J90" s="548"/>
      <c r="K90" s="548"/>
      <c r="L90" s="746"/>
    </row>
    <row r="91" spans="1:13">
      <c r="A91" s="299"/>
    </row>
    <row r="92" spans="1:13">
      <c r="A92" s="747" t="s">
        <v>413</v>
      </c>
      <c r="B92" s="747"/>
    </row>
    <row r="93" spans="1:13">
      <c r="A93" s="300" t="s">
        <v>414</v>
      </c>
    </row>
    <row r="94" spans="1:13">
      <c r="A94" s="299"/>
    </row>
    <row r="95" spans="1:13" ht="42.75" customHeight="1">
      <c r="A95" s="748" t="s">
        <v>757</v>
      </c>
      <c r="B95" s="748"/>
      <c r="C95" s="748"/>
      <c r="D95" s="748"/>
      <c r="E95" s="748"/>
      <c r="F95" s="748"/>
      <c r="G95" s="748"/>
      <c r="H95" s="748"/>
      <c r="I95" s="748"/>
      <c r="J95" s="748"/>
      <c r="K95" s="748"/>
      <c r="L95" s="748"/>
    </row>
    <row r="96" spans="1:13" ht="43.5" customHeight="1">
      <c r="A96" s="748" t="s">
        <v>758</v>
      </c>
      <c r="B96" s="748"/>
      <c r="C96" s="748"/>
      <c r="D96" s="748"/>
      <c r="E96" s="748"/>
      <c r="F96" s="748"/>
      <c r="G96" s="748"/>
      <c r="H96" s="748"/>
      <c r="I96" s="748"/>
      <c r="J96" s="748"/>
      <c r="K96" s="748"/>
      <c r="L96" s="748"/>
    </row>
    <row r="97" spans="1:29">
      <c r="A97" s="131"/>
      <c r="B97" s="133"/>
      <c r="C97" s="133"/>
      <c r="D97" s="133"/>
      <c r="E97" s="133"/>
      <c r="F97" s="133"/>
      <c r="G97" s="133"/>
      <c r="H97" s="133"/>
      <c r="I97" s="133"/>
      <c r="J97" s="133"/>
      <c r="K97" s="133"/>
      <c r="L97" s="133"/>
      <c r="M97" s="301"/>
      <c r="N97" s="301"/>
      <c r="O97" s="301"/>
      <c r="P97" s="301"/>
      <c r="Q97" s="301"/>
      <c r="R97" s="301"/>
      <c r="S97" s="301"/>
      <c r="T97" s="301"/>
      <c r="U97" s="301"/>
      <c r="V97" s="301"/>
      <c r="W97" s="301"/>
      <c r="X97" s="301"/>
      <c r="Y97" s="301"/>
      <c r="Z97" s="301"/>
      <c r="AA97" s="301"/>
      <c r="AB97" s="301"/>
      <c r="AC97" s="301"/>
    </row>
    <row r="98" spans="1:29" ht="36.6" customHeight="1">
      <c r="A98" s="750" t="s">
        <v>449</v>
      </c>
      <c r="B98" s="751"/>
      <c r="C98" s="751"/>
      <c r="D98" s="751"/>
      <c r="E98" s="751"/>
      <c r="F98" s="751"/>
      <c r="G98" s="751"/>
      <c r="H98" s="751"/>
      <c r="I98" s="751"/>
      <c r="J98" s="751"/>
      <c r="K98" s="751"/>
      <c r="L98" s="752"/>
    </row>
    <row r="99" spans="1:29">
      <c r="A99" s="749" t="s">
        <v>415</v>
      </c>
      <c r="B99" s="749"/>
      <c r="C99" s="749"/>
      <c r="D99" s="749"/>
      <c r="E99" s="749"/>
      <c r="F99" s="749"/>
      <c r="G99" s="749"/>
      <c r="H99" s="749"/>
      <c r="I99" s="749"/>
      <c r="J99" s="749"/>
      <c r="K99" s="749"/>
      <c r="L99" s="749"/>
    </row>
    <row r="101" spans="1:29" ht="32.25" customHeight="1" thickBot="1">
      <c r="A101" s="302" t="s">
        <v>416</v>
      </c>
      <c r="B101" s="154"/>
      <c r="C101" s="154"/>
      <c r="D101" s="154"/>
      <c r="E101" s="154"/>
      <c r="F101" s="154"/>
      <c r="G101" s="154"/>
      <c r="H101" s="154"/>
      <c r="I101" s="154"/>
      <c r="J101" s="154"/>
      <c r="K101" s="154"/>
      <c r="L101" s="154"/>
    </row>
    <row r="102" spans="1:29">
      <c r="A102" s="633" t="s">
        <v>25</v>
      </c>
      <c r="B102" s="665"/>
      <c r="C102" s="665"/>
      <c r="D102" s="665"/>
      <c r="E102" s="665"/>
      <c r="F102" s="665"/>
      <c r="G102" s="665"/>
      <c r="H102" s="665"/>
      <c r="I102" s="665"/>
      <c r="J102" s="665"/>
      <c r="K102" s="665"/>
      <c r="L102" s="665"/>
      <c r="M102" s="240"/>
    </row>
    <row r="103" spans="1:29" ht="27" customHeight="1">
      <c r="A103" s="702" t="s">
        <v>760</v>
      </c>
      <c r="B103" s="703"/>
      <c r="C103" s="703"/>
      <c r="D103" s="703"/>
      <c r="E103" s="703"/>
      <c r="F103" s="706"/>
      <c r="G103" s="706"/>
      <c r="H103" s="706"/>
      <c r="I103" s="706"/>
      <c r="J103" s="706"/>
      <c r="K103" s="706"/>
      <c r="L103" s="707"/>
      <c r="M103" s="240"/>
    </row>
    <row r="104" spans="1:29" ht="27" customHeight="1">
      <c r="A104" s="702"/>
      <c r="B104" s="703"/>
      <c r="C104" s="703"/>
      <c r="D104" s="703"/>
      <c r="E104" s="703"/>
      <c r="F104" s="706"/>
      <c r="G104" s="706"/>
      <c r="H104" s="706"/>
      <c r="I104" s="706"/>
      <c r="J104" s="706"/>
      <c r="K104" s="706"/>
      <c r="L104" s="707"/>
      <c r="M104" s="240"/>
    </row>
    <row r="105" spans="1:29" ht="29.1" customHeight="1" thickBot="1">
      <c r="A105" s="704"/>
      <c r="B105" s="705"/>
      <c r="C105" s="705"/>
      <c r="D105" s="705"/>
      <c r="E105" s="705"/>
      <c r="F105" s="303" t="s">
        <v>26</v>
      </c>
      <c r="G105" s="304">
        <f ca="1">TODAY()</f>
        <v>45936</v>
      </c>
      <c r="H105" s="708"/>
      <c r="I105" s="708"/>
      <c r="J105" s="708"/>
      <c r="K105" s="708"/>
      <c r="L105" s="709"/>
      <c r="M105" s="240"/>
    </row>
    <row r="106" spans="1:29" ht="36" customHeight="1" thickBot="1">
      <c r="A106" s="155"/>
      <c r="B106" s="155"/>
      <c r="C106" s="155"/>
      <c r="D106" s="155"/>
      <c r="E106" s="155"/>
      <c r="F106" s="155"/>
      <c r="G106" s="155"/>
      <c r="H106" s="155"/>
      <c r="I106" s="155"/>
      <c r="J106" s="155"/>
      <c r="K106" s="155"/>
      <c r="L106" s="155"/>
    </row>
    <row r="107" spans="1:29">
      <c r="A107" s="633" t="s">
        <v>57</v>
      </c>
      <c r="B107" s="665"/>
      <c r="C107" s="665"/>
      <c r="D107" s="665"/>
      <c r="E107" s="665"/>
      <c r="F107" s="665"/>
      <c r="G107" s="665"/>
      <c r="H107" s="665"/>
      <c r="I107" s="665"/>
      <c r="J107" s="665"/>
      <c r="K107" s="665"/>
      <c r="L107" s="665"/>
      <c r="M107" s="240"/>
    </row>
    <row r="108" spans="1:29">
      <c r="A108" s="702" t="s">
        <v>761</v>
      </c>
      <c r="B108" s="703"/>
      <c r="C108" s="703"/>
      <c r="D108" s="703"/>
      <c r="E108" s="703"/>
      <c r="F108" s="706"/>
      <c r="G108" s="706"/>
      <c r="H108" s="706"/>
      <c r="I108" s="706"/>
      <c r="J108" s="706"/>
      <c r="K108" s="706"/>
      <c r="L108" s="707"/>
      <c r="M108" s="240"/>
    </row>
    <row r="109" spans="1:29">
      <c r="A109" s="702"/>
      <c r="B109" s="703"/>
      <c r="C109" s="703"/>
      <c r="D109" s="703"/>
      <c r="E109" s="703"/>
      <c r="F109" s="706"/>
      <c r="G109" s="706"/>
      <c r="H109" s="706"/>
      <c r="I109" s="706"/>
      <c r="J109" s="706"/>
      <c r="K109" s="706"/>
      <c r="L109" s="707"/>
      <c r="M109" s="240"/>
    </row>
    <row r="110" spans="1:29" ht="36.950000000000003" customHeight="1" thickBot="1">
      <c r="A110" s="704"/>
      <c r="B110" s="705"/>
      <c r="C110" s="705"/>
      <c r="D110" s="705"/>
      <c r="E110" s="705"/>
      <c r="F110" s="303" t="s">
        <v>26</v>
      </c>
      <c r="G110" s="304">
        <f ca="1">TODAY()</f>
        <v>45936</v>
      </c>
      <c r="H110" s="708"/>
      <c r="I110" s="708"/>
      <c r="J110" s="708"/>
      <c r="K110" s="708"/>
      <c r="L110" s="709"/>
      <c r="M110" s="240"/>
    </row>
    <row r="111" spans="1:29" ht="17.25" thickBot="1">
      <c r="A111" s="155"/>
      <c r="B111" s="155"/>
      <c r="C111" s="155"/>
      <c r="D111" s="155"/>
      <c r="E111" s="155"/>
      <c r="F111" s="155"/>
      <c r="G111" s="155"/>
      <c r="H111" s="155"/>
      <c r="I111" s="155"/>
      <c r="J111" s="155"/>
      <c r="K111" s="155"/>
      <c r="L111" s="155"/>
    </row>
    <row r="112" spans="1:29">
      <c r="A112" s="633" t="s">
        <v>779</v>
      </c>
      <c r="B112" s="665"/>
      <c r="C112" s="665"/>
      <c r="D112" s="665"/>
      <c r="E112" s="665"/>
      <c r="F112" s="665"/>
      <c r="G112" s="665"/>
      <c r="H112" s="665"/>
      <c r="I112" s="665"/>
      <c r="J112" s="665"/>
      <c r="K112" s="665"/>
      <c r="L112" s="665"/>
      <c r="M112" s="240"/>
    </row>
    <row r="113" spans="1:13">
      <c r="A113" s="702" t="s">
        <v>761</v>
      </c>
      <c r="B113" s="703"/>
      <c r="C113" s="703"/>
      <c r="D113" s="703"/>
      <c r="E113" s="703"/>
      <c r="F113" s="706"/>
      <c r="G113" s="706"/>
      <c r="H113" s="706"/>
      <c r="I113" s="706"/>
      <c r="J113" s="706"/>
      <c r="K113" s="706"/>
      <c r="L113" s="707"/>
      <c r="M113" s="240"/>
    </row>
    <row r="114" spans="1:13">
      <c r="A114" s="702"/>
      <c r="B114" s="703"/>
      <c r="C114" s="703"/>
      <c r="D114" s="703"/>
      <c r="E114" s="703"/>
      <c r="F114" s="706"/>
      <c r="G114" s="706"/>
      <c r="H114" s="706"/>
      <c r="I114" s="706"/>
      <c r="J114" s="706"/>
      <c r="K114" s="706"/>
      <c r="L114" s="707"/>
      <c r="M114" s="240"/>
    </row>
    <row r="115" spans="1:13" ht="35.1" customHeight="1" thickBot="1">
      <c r="A115" s="704"/>
      <c r="B115" s="705"/>
      <c r="C115" s="705"/>
      <c r="D115" s="705"/>
      <c r="E115" s="705"/>
      <c r="F115" s="303" t="s">
        <v>26</v>
      </c>
      <c r="G115" s="304">
        <f ca="1">TODAY()</f>
        <v>45936</v>
      </c>
      <c r="H115" s="708"/>
      <c r="I115" s="708"/>
      <c r="J115" s="708"/>
      <c r="K115" s="708"/>
      <c r="L115" s="709"/>
      <c r="M115" s="240"/>
    </row>
    <row r="116" spans="1:13">
      <c r="A116" s="305"/>
      <c r="B116" s="305"/>
      <c r="C116" s="305"/>
      <c r="D116" s="305"/>
      <c r="E116" s="305"/>
      <c r="F116" s="305"/>
      <c r="G116" s="305"/>
      <c r="H116" s="305"/>
      <c r="I116" s="305"/>
      <c r="J116" s="305"/>
      <c r="K116" s="305"/>
      <c r="L116" s="305"/>
    </row>
  </sheetData>
  <mergeCells count="186">
    <mergeCell ref="A102:L102"/>
    <mergeCell ref="A103:E105"/>
    <mergeCell ref="F103:L104"/>
    <mergeCell ref="H105:L105"/>
    <mergeCell ref="A107:L107"/>
    <mergeCell ref="A108:E110"/>
    <mergeCell ref="F108:L109"/>
    <mergeCell ref="H110:L110"/>
    <mergeCell ref="A88:L88"/>
    <mergeCell ref="A90:L90"/>
    <mergeCell ref="A92:B92"/>
    <mergeCell ref="A95:L95"/>
    <mergeCell ref="A96:L96"/>
    <mergeCell ref="A99:L99"/>
    <mergeCell ref="A89:L89"/>
    <mergeCell ref="A98:L98"/>
    <mergeCell ref="A65:H65"/>
    <mergeCell ref="I65:L65"/>
    <mergeCell ref="A60:H60"/>
    <mergeCell ref="I60:L60"/>
    <mergeCell ref="A62:H62"/>
    <mergeCell ref="I62:L62"/>
    <mergeCell ref="A63:H63"/>
    <mergeCell ref="I63:L63"/>
    <mergeCell ref="A64:H64"/>
    <mergeCell ref="I64:L64"/>
    <mergeCell ref="A57:H57"/>
    <mergeCell ref="I57:L57"/>
    <mergeCell ref="A58:H58"/>
    <mergeCell ref="I58:L58"/>
    <mergeCell ref="A59:H59"/>
    <mergeCell ref="I59:L59"/>
    <mergeCell ref="A56:H56"/>
    <mergeCell ref="I56:L56"/>
    <mergeCell ref="A61:H61"/>
    <mergeCell ref="I61:L61"/>
    <mergeCell ref="A54:H54"/>
    <mergeCell ref="I54:L54"/>
    <mergeCell ref="A55:H55"/>
    <mergeCell ref="I55:L55"/>
    <mergeCell ref="A52:H52"/>
    <mergeCell ref="I52:L52"/>
    <mergeCell ref="A53:H53"/>
    <mergeCell ref="I53:L53"/>
    <mergeCell ref="I51:L51"/>
    <mergeCell ref="F51:H51"/>
    <mergeCell ref="A44:B51"/>
    <mergeCell ref="I48:L48"/>
    <mergeCell ref="I49:L49"/>
    <mergeCell ref="I50:L50"/>
    <mergeCell ref="I45:L45"/>
    <mergeCell ref="I46:L46"/>
    <mergeCell ref="I47:L47"/>
    <mergeCell ref="F48:H48"/>
    <mergeCell ref="F49:H49"/>
    <mergeCell ref="F50:H50"/>
    <mergeCell ref="C48:E51"/>
    <mergeCell ref="F45:H45"/>
    <mergeCell ref="F47:H47"/>
    <mergeCell ref="F46:H46"/>
    <mergeCell ref="I33:L33"/>
    <mergeCell ref="I34:L34"/>
    <mergeCell ref="F32:H32"/>
    <mergeCell ref="F33:H33"/>
    <mergeCell ref="F34:H34"/>
    <mergeCell ref="F35:H35"/>
    <mergeCell ref="A43:H43"/>
    <mergeCell ref="I43:L43"/>
    <mergeCell ref="I44:L44"/>
    <mergeCell ref="I41:L41"/>
    <mergeCell ref="I42:L42"/>
    <mergeCell ref="I38:L38"/>
    <mergeCell ref="I39:L39"/>
    <mergeCell ref="I40:L40"/>
    <mergeCell ref="F40:H40"/>
    <mergeCell ref="F41:H41"/>
    <mergeCell ref="F42:H42"/>
    <mergeCell ref="F44:H44"/>
    <mergeCell ref="C44:E47"/>
    <mergeCell ref="F36:H36"/>
    <mergeCell ref="F37:H37"/>
    <mergeCell ref="F38:H38"/>
    <mergeCell ref="F39:H39"/>
    <mergeCell ref="C35:E38"/>
    <mergeCell ref="A87:B87"/>
    <mergeCell ref="C87:L87"/>
    <mergeCell ref="A22:B22"/>
    <mergeCell ref="C22:L22"/>
    <mergeCell ref="A23:L23"/>
    <mergeCell ref="A25:H25"/>
    <mergeCell ref="I25:L25"/>
    <mergeCell ref="A83:B83"/>
    <mergeCell ref="C83:L83"/>
    <mergeCell ref="A85:L85"/>
    <mergeCell ref="A86:B86"/>
    <mergeCell ref="C86:L86"/>
    <mergeCell ref="A24:H24"/>
    <mergeCell ref="I24:L24"/>
    <mergeCell ref="F30:H30"/>
    <mergeCell ref="F31:H31"/>
    <mergeCell ref="I29:L29"/>
    <mergeCell ref="I30:L30"/>
    <mergeCell ref="I31:L31"/>
    <mergeCell ref="A26:H26"/>
    <mergeCell ref="I26:L26"/>
    <mergeCell ref="I27:L27"/>
    <mergeCell ref="I28:L28"/>
    <mergeCell ref="C27:E30"/>
    <mergeCell ref="A79:L79"/>
    <mergeCell ref="A80:B80"/>
    <mergeCell ref="C80:L80"/>
    <mergeCell ref="A81:B81"/>
    <mergeCell ref="C81:L81"/>
    <mergeCell ref="A82:B82"/>
    <mergeCell ref="C82:L82"/>
    <mergeCell ref="A76:B76"/>
    <mergeCell ref="C76:G76"/>
    <mergeCell ref="H76:L76"/>
    <mergeCell ref="A77:B77"/>
    <mergeCell ref="C77:G77"/>
    <mergeCell ref="H77:L77"/>
    <mergeCell ref="A18:B18"/>
    <mergeCell ref="C18:L18"/>
    <mergeCell ref="A73:L73"/>
    <mergeCell ref="A74:B74"/>
    <mergeCell ref="C74:G74"/>
    <mergeCell ref="H74:L74"/>
    <mergeCell ref="A75:B75"/>
    <mergeCell ref="C75:G75"/>
    <mergeCell ref="H75:L75"/>
    <mergeCell ref="A69:B69"/>
    <mergeCell ref="C69:L69"/>
    <mergeCell ref="A70:B70"/>
    <mergeCell ref="C70:L70"/>
    <mergeCell ref="A71:B71"/>
    <mergeCell ref="C71:L71"/>
    <mergeCell ref="F27:H27"/>
    <mergeCell ref="F28:H28"/>
    <mergeCell ref="F29:H29"/>
    <mergeCell ref="C31:E34"/>
    <mergeCell ref="A27:B34"/>
    <mergeCell ref="I35:L35"/>
    <mergeCell ref="I36:L36"/>
    <mergeCell ref="I37:L37"/>
    <mergeCell ref="I32:L32"/>
    <mergeCell ref="A17:B17"/>
    <mergeCell ref="C17:L17"/>
    <mergeCell ref="A2:L2"/>
    <mergeCell ref="A3:L3"/>
    <mergeCell ref="A4:B4"/>
    <mergeCell ref="C4:L4"/>
    <mergeCell ref="C5:L5"/>
    <mergeCell ref="A12:L12"/>
    <mergeCell ref="A13:B13"/>
    <mergeCell ref="C13:L13"/>
    <mergeCell ref="A9:B9"/>
    <mergeCell ref="C9:L9"/>
    <mergeCell ref="A10:B10"/>
    <mergeCell ref="C10:L10"/>
    <mergeCell ref="A11:B11"/>
    <mergeCell ref="C11:L11"/>
    <mergeCell ref="C16:L16"/>
    <mergeCell ref="A1:J1"/>
    <mergeCell ref="C39:E42"/>
    <mergeCell ref="A35:B42"/>
    <mergeCell ref="A112:L112"/>
    <mergeCell ref="A113:E115"/>
    <mergeCell ref="F113:L114"/>
    <mergeCell ref="H115:L115"/>
    <mergeCell ref="A6:B6"/>
    <mergeCell ref="C6:L6"/>
    <mergeCell ref="A7:B7"/>
    <mergeCell ref="C7:L7"/>
    <mergeCell ref="A8:B8"/>
    <mergeCell ref="C8:L8"/>
    <mergeCell ref="C14:L14"/>
    <mergeCell ref="A15:B15"/>
    <mergeCell ref="C15:L15"/>
    <mergeCell ref="A19:B19"/>
    <mergeCell ref="C19:L19"/>
    <mergeCell ref="A20:B20"/>
    <mergeCell ref="C20:L20"/>
    <mergeCell ref="A67:L67"/>
    <mergeCell ref="A68:B68"/>
    <mergeCell ref="C68:L68"/>
    <mergeCell ref="A16:B16"/>
  </mergeCells>
  <dataValidations count="6">
    <dataValidation type="list" allowBlank="1" showInputMessage="1" showErrorMessage="1" sqref="I44:L51" xr:uid="{00000000-0002-0000-1700-000001000000}">
      <formula1>$BC$1:$BC$3</formula1>
    </dataValidation>
    <dataValidation type="list" allowBlank="1" showInputMessage="1" showErrorMessage="1" sqref="I27:L42" xr:uid="{00000000-0002-0000-1700-000002000000}">
      <formula1>$BB$1:$BB$3</formula1>
    </dataValidation>
    <dataValidation type="list" allowBlank="1" showInputMessage="1" showErrorMessage="1" sqref="I53:L55 I58:L58 I60:L60" xr:uid="{CC42CAC2-A27E-47FF-8450-2FB28E88BD82}">
      <formula1>$BA$1</formula1>
    </dataValidation>
    <dataValidation type="whole" operator="greaterThanOrEqual" allowBlank="1" showInputMessage="1" showErrorMessage="1" sqref="I57:L57 I63:L65" xr:uid="{C634EA68-E48D-41CD-B080-5012AC7CC5E5}">
      <formula1>1000</formula1>
    </dataValidation>
    <dataValidation type="whole" allowBlank="1" showInputMessage="1" showErrorMessage="1" sqref="I61:L61" xr:uid="{FC9D85D7-2396-44CF-892A-955B1155A1E7}">
      <formula1>1</formula1>
      <formula2>99</formula2>
    </dataValidation>
    <dataValidation type="whole" allowBlank="1" showInputMessage="1" showErrorMessage="1" sqref="I56:L56" xr:uid="{57676361-F33B-4925-94A3-3A56176E242C}">
      <formula1>1000</formula1>
      <formula2>9999</formula2>
    </dataValidation>
  </dataValidations>
  <hyperlinks>
    <hyperlink ref="A90" r:id="rId1" display="http://www.vodafone.hu/" xr:uid="{00000000-0004-0000-1700-000000000000}"/>
  </hyperlinks>
  <pageMargins left="0.7" right="0.7" top="0.75" bottom="0.75" header="0.3" footer="0.3"/>
  <pageSetup paperSize="9" scale="58" orientation="portrait" r:id="rId2"/>
  <headerFooter>
    <oddFooter>&amp;L_x000D_&amp;1#&amp;"Calibri"&amp;10&amp;K000000 C2 General</oddFooter>
  </headerFooter>
  <rowBreaks count="1" manualBreakCount="1">
    <brk id="36" max="11" man="1"/>
  </rowBreaks>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M47"/>
  <sheetViews>
    <sheetView zoomScaleNormal="100" workbookViewId="0">
      <selection sqref="A1:L1"/>
    </sheetView>
  </sheetViews>
  <sheetFormatPr defaultColWidth="9.140625" defaultRowHeight="16.5"/>
  <cols>
    <col min="1" max="1" width="9.140625" style="149"/>
    <col min="2" max="2" width="28.140625" style="149" customWidth="1"/>
    <col min="3" max="6" width="9.140625" style="149"/>
    <col min="7" max="7" width="9.85546875" style="149" bestFit="1" customWidth="1"/>
    <col min="8" max="8" width="9.140625" style="149"/>
    <col min="9" max="9" width="25.85546875" style="149" customWidth="1"/>
    <col min="10" max="10" width="9.140625" style="149" customWidth="1"/>
    <col min="11" max="11" width="4" style="149" customWidth="1"/>
    <col min="12" max="12" width="9.140625" style="149" customWidth="1"/>
    <col min="13" max="16384" width="9.140625" style="149"/>
  </cols>
  <sheetData>
    <row r="1" spans="1:13" ht="19.5">
      <c r="A1" s="753" t="s">
        <v>417</v>
      </c>
      <c r="B1" s="753"/>
      <c r="C1" s="753"/>
      <c r="D1" s="753"/>
      <c r="E1" s="753"/>
      <c r="F1" s="753"/>
      <c r="G1" s="753"/>
      <c r="H1" s="753"/>
      <c r="I1" s="753"/>
      <c r="J1" s="753"/>
      <c r="K1" s="753"/>
      <c r="L1" s="753"/>
    </row>
    <row r="2" spans="1:13">
      <c r="A2" s="306"/>
    </row>
    <row r="3" spans="1:13" ht="41.25" customHeight="1">
      <c r="A3" s="754" t="s">
        <v>763</v>
      </c>
      <c r="B3" s="754"/>
      <c r="C3" s="754"/>
      <c r="D3" s="754"/>
      <c r="E3" s="754"/>
      <c r="F3" s="754"/>
      <c r="G3" s="754"/>
      <c r="H3" s="754"/>
      <c r="I3" s="754"/>
      <c r="J3" s="754"/>
      <c r="K3" s="754"/>
      <c r="L3" s="754"/>
    </row>
    <row r="4" spans="1:13" s="307" customFormat="1" ht="67.5" customHeight="1">
      <c r="A4" s="754" t="s">
        <v>780</v>
      </c>
      <c r="B4" s="754"/>
      <c r="C4" s="754"/>
      <c r="D4" s="754"/>
      <c r="E4" s="754"/>
      <c r="F4" s="754"/>
      <c r="G4" s="754"/>
      <c r="H4" s="754"/>
      <c r="I4" s="754"/>
      <c r="J4" s="754"/>
      <c r="K4" s="754"/>
      <c r="L4" s="754"/>
    </row>
    <row r="5" spans="1:13" ht="41.25" customHeight="1">
      <c r="A5" s="754" t="s">
        <v>764</v>
      </c>
      <c r="B5" s="754"/>
      <c r="C5" s="754"/>
      <c r="D5" s="754"/>
      <c r="E5" s="754"/>
      <c r="F5" s="754"/>
      <c r="G5" s="754"/>
      <c r="H5" s="754"/>
      <c r="I5" s="754"/>
      <c r="J5" s="754"/>
      <c r="K5" s="754"/>
      <c r="L5" s="754"/>
    </row>
    <row r="6" spans="1:13" ht="31.5" customHeight="1">
      <c r="A6" s="754" t="s">
        <v>765</v>
      </c>
      <c r="B6" s="754"/>
      <c r="C6" s="754"/>
      <c r="D6" s="754"/>
      <c r="E6" s="754"/>
      <c r="F6" s="754"/>
      <c r="G6" s="754"/>
      <c r="H6" s="754"/>
      <c r="I6" s="754"/>
      <c r="J6" s="754"/>
      <c r="K6" s="754"/>
      <c r="L6" s="754"/>
    </row>
    <row r="7" spans="1:13" ht="31.5" customHeight="1">
      <c r="A7" s="754" t="s">
        <v>766</v>
      </c>
      <c r="B7" s="754"/>
      <c r="C7" s="754"/>
      <c r="D7" s="754"/>
      <c r="E7" s="754"/>
      <c r="F7" s="754"/>
      <c r="G7" s="754"/>
      <c r="H7" s="754"/>
      <c r="I7" s="754"/>
      <c r="J7" s="754"/>
      <c r="K7" s="754"/>
      <c r="L7" s="754"/>
    </row>
    <row r="8" spans="1:13" ht="33.75" customHeight="1">
      <c r="A8" s="754" t="s">
        <v>767</v>
      </c>
      <c r="B8" s="754"/>
      <c r="C8" s="754"/>
      <c r="D8" s="754"/>
      <c r="E8" s="754"/>
      <c r="F8" s="754"/>
      <c r="G8" s="754"/>
      <c r="H8" s="754"/>
      <c r="I8" s="754"/>
      <c r="J8" s="754"/>
      <c r="K8" s="754"/>
      <c r="L8" s="754"/>
    </row>
    <row r="9" spans="1:13" ht="18.75" customHeight="1" thickBot="1">
      <c r="A9" s="755" t="s">
        <v>762</v>
      </c>
      <c r="B9" s="755"/>
      <c r="C9" s="755"/>
      <c r="D9" s="755"/>
      <c r="E9" s="755"/>
      <c r="F9" s="755"/>
      <c r="G9" s="755"/>
      <c r="H9" s="755"/>
      <c r="I9" s="755"/>
      <c r="J9" s="755"/>
      <c r="K9" s="755"/>
      <c r="L9" s="755"/>
    </row>
    <row r="10" spans="1:13">
      <c r="A10" s="718" t="s">
        <v>74</v>
      </c>
      <c r="B10" s="719"/>
      <c r="C10" s="719"/>
      <c r="D10" s="719"/>
      <c r="E10" s="719"/>
      <c r="F10" s="719"/>
      <c r="G10" s="719"/>
      <c r="H10" s="719"/>
      <c r="I10" s="719"/>
      <c r="J10" s="719"/>
      <c r="K10" s="719"/>
      <c r="L10" s="720"/>
      <c r="M10" s="240"/>
    </row>
    <row r="11" spans="1:13">
      <c r="A11" s="710" t="s">
        <v>1</v>
      </c>
      <c r="B11" s="711"/>
      <c r="C11" s="712">
        <f>Megrendelő!C4</f>
        <v>0</v>
      </c>
      <c r="D11" s="712"/>
      <c r="E11" s="712"/>
      <c r="F11" s="712"/>
      <c r="G11" s="712"/>
      <c r="H11" s="712"/>
      <c r="I11" s="712"/>
      <c r="J11" s="712"/>
      <c r="K11" s="712"/>
      <c r="L11" s="713"/>
      <c r="M11" s="240"/>
    </row>
    <row r="12" spans="1:13">
      <c r="A12" s="291" t="s">
        <v>388</v>
      </c>
      <c r="B12" s="292"/>
      <c r="C12" s="712" t="str">
        <f>CONCATENATE(Megrendelő!D6," ",Megrendelő!C6," ",Megrendelő!E6," ",Megrendelő!F6," ",Megrendelő!G6)</f>
        <v xml:space="preserve">    </v>
      </c>
      <c r="D12" s="712"/>
      <c r="E12" s="712"/>
      <c r="F12" s="712"/>
      <c r="G12" s="712"/>
      <c r="H12" s="712"/>
      <c r="I12" s="712"/>
      <c r="J12" s="712"/>
      <c r="K12" s="712"/>
      <c r="L12" s="713"/>
      <c r="M12" s="240"/>
    </row>
    <row r="13" spans="1:13">
      <c r="A13" s="710" t="s">
        <v>3</v>
      </c>
      <c r="B13" s="711"/>
      <c r="C13" s="712" t="str">
        <f>CONCATENATE(Megrendelő!D7," ",Megrendelő!C7," ",Megrendelő!E7," ",Megrendelő!F7," ",Megrendelő!G7)</f>
        <v xml:space="preserve">    </v>
      </c>
      <c r="D13" s="712"/>
      <c r="E13" s="712"/>
      <c r="F13" s="712"/>
      <c r="G13" s="712"/>
      <c r="H13" s="712"/>
      <c r="I13" s="712"/>
      <c r="J13" s="712"/>
      <c r="K13" s="712"/>
      <c r="L13" s="713"/>
      <c r="M13" s="240"/>
    </row>
    <row r="14" spans="1:13">
      <c r="A14" s="710" t="s">
        <v>418</v>
      </c>
      <c r="B14" s="711"/>
      <c r="C14" s="712"/>
      <c r="D14" s="712"/>
      <c r="E14" s="712"/>
      <c r="F14" s="712"/>
      <c r="G14" s="712"/>
      <c r="H14" s="712"/>
      <c r="I14" s="712"/>
      <c r="J14" s="712"/>
      <c r="K14" s="712"/>
      <c r="L14" s="713"/>
      <c r="M14" s="240"/>
    </row>
    <row r="15" spans="1:13">
      <c r="A15" s="710" t="s">
        <v>5</v>
      </c>
      <c r="B15" s="711"/>
      <c r="C15" s="712">
        <f>Megrendelő!C10</f>
        <v>0</v>
      </c>
      <c r="D15" s="712"/>
      <c r="E15" s="712"/>
      <c r="F15" s="712"/>
      <c r="G15" s="712"/>
      <c r="H15" s="712"/>
      <c r="I15" s="712"/>
      <c r="J15" s="712"/>
      <c r="K15" s="712"/>
      <c r="L15" s="713"/>
      <c r="M15" s="240"/>
    </row>
    <row r="16" spans="1:13">
      <c r="A16" s="710" t="s">
        <v>75</v>
      </c>
      <c r="B16" s="711"/>
      <c r="C16" s="712">
        <f>Megrendelő!C11</f>
        <v>0</v>
      </c>
      <c r="D16" s="712"/>
      <c r="E16" s="712"/>
      <c r="F16" s="712"/>
      <c r="G16" s="712"/>
      <c r="H16" s="712"/>
      <c r="I16" s="712"/>
      <c r="J16" s="712"/>
      <c r="K16" s="712"/>
      <c r="L16" s="713"/>
      <c r="M16" s="240"/>
    </row>
    <row r="17" spans="1:13">
      <c r="A17" s="710" t="s">
        <v>755</v>
      </c>
      <c r="B17" s="711"/>
      <c r="C17" s="712">
        <f>Megrendelő!C12</f>
        <v>0</v>
      </c>
      <c r="D17" s="712"/>
      <c r="E17" s="712"/>
      <c r="F17" s="712"/>
      <c r="G17" s="712"/>
      <c r="H17" s="712"/>
      <c r="I17" s="712"/>
      <c r="J17" s="712"/>
      <c r="K17" s="712"/>
      <c r="L17" s="713"/>
      <c r="M17" s="240"/>
    </row>
    <row r="18" spans="1:13" ht="17.25" thickBot="1">
      <c r="A18" s="714" t="s">
        <v>756</v>
      </c>
      <c r="B18" s="715"/>
      <c r="C18" s="712">
        <f>Megrendelő!C13</f>
        <v>0</v>
      </c>
      <c r="D18" s="712"/>
      <c r="E18" s="712"/>
      <c r="F18" s="712"/>
      <c r="G18" s="712"/>
      <c r="H18" s="712"/>
      <c r="I18" s="712"/>
      <c r="J18" s="712"/>
      <c r="K18" s="712"/>
      <c r="L18" s="713"/>
      <c r="M18" s="240"/>
    </row>
    <row r="19" spans="1:13">
      <c r="A19" s="305"/>
      <c r="B19" s="305"/>
      <c r="C19" s="305"/>
      <c r="D19" s="305"/>
      <c r="E19" s="305"/>
      <c r="F19" s="305"/>
      <c r="G19" s="305"/>
      <c r="H19" s="305"/>
      <c r="I19" s="305"/>
      <c r="J19" s="305"/>
      <c r="K19" s="305"/>
      <c r="L19" s="305"/>
    </row>
    <row r="20" spans="1:13">
      <c r="A20" s="756" t="s">
        <v>768</v>
      </c>
      <c r="B20" s="756"/>
      <c r="C20" s="756"/>
      <c r="D20" s="756"/>
      <c r="E20" s="756"/>
      <c r="F20" s="756"/>
      <c r="G20" s="756"/>
      <c r="H20" s="756"/>
      <c r="I20" s="756"/>
      <c r="J20" s="756"/>
      <c r="K20" s="756"/>
      <c r="L20" s="756"/>
    </row>
    <row r="21" spans="1:13" ht="17.25" thickBot="1">
      <c r="A21" s="308"/>
      <c r="B21" s="154"/>
      <c r="C21" s="154"/>
      <c r="D21" s="154"/>
      <c r="E21" s="154"/>
      <c r="F21" s="154"/>
      <c r="G21" s="154"/>
      <c r="H21" s="154"/>
      <c r="I21" s="154"/>
      <c r="J21" s="154"/>
      <c r="K21" s="154"/>
      <c r="L21" s="154"/>
    </row>
    <row r="22" spans="1:13">
      <c r="A22" s="718" t="s">
        <v>419</v>
      </c>
      <c r="B22" s="719"/>
      <c r="C22" s="719"/>
      <c r="D22" s="719"/>
      <c r="E22" s="719"/>
      <c r="F22" s="719"/>
      <c r="G22" s="719"/>
      <c r="H22" s="719"/>
      <c r="I22" s="719"/>
      <c r="J22" s="719"/>
      <c r="K22" s="719"/>
      <c r="L22" s="720"/>
      <c r="M22" s="240"/>
    </row>
    <row r="23" spans="1:13" ht="29.25" customHeight="1">
      <c r="A23" s="757" t="s">
        <v>420</v>
      </c>
      <c r="B23" s="711"/>
      <c r="C23" s="712"/>
      <c r="D23" s="712"/>
      <c r="E23" s="712"/>
      <c r="F23" s="712"/>
      <c r="G23" s="712"/>
      <c r="H23" s="712"/>
      <c r="I23" s="712"/>
      <c r="J23" s="712"/>
      <c r="K23" s="712"/>
      <c r="L23" s="713"/>
      <c r="M23" s="240"/>
    </row>
    <row r="24" spans="1:13" ht="27" customHeight="1">
      <c r="A24" s="757" t="s">
        <v>421</v>
      </c>
      <c r="B24" s="758"/>
      <c r="C24" s="712"/>
      <c r="D24" s="712"/>
      <c r="E24" s="712"/>
      <c r="F24" s="712"/>
      <c r="G24" s="712"/>
      <c r="H24" s="712"/>
      <c r="I24" s="712"/>
      <c r="J24" s="712"/>
      <c r="K24" s="712"/>
      <c r="L24" s="713"/>
      <c r="M24" s="240"/>
    </row>
    <row r="25" spans="1:13" ht="41.45" customHeight="1">
      <c r="A25" s="757" t="s">
        <v>422</v>
      </c>
      <c r="B25" s="711"/>
      <c r="C25" s="712"/>
      <c r="D25" s="712"/>
      <c r="E25" s="712"/>
      <c r="F25" s="712"/>
      <c r="G25" s="712"/>
      <c r="H25" s="712"/>
      <c r="I25" s="712"/>
      <c r="J25" s="712"/>
      <c r="K25" s="712"/>
      <c r="L25" s="713"/>
      <c r="M25" s="240"/>
    </row>
    <row r="26" spans="1:13" ht="32.25" customHeight="1">
      <c r="A26" s="757" t="s">
        <v>423</v>
      </c>
      <c r="B26" s="758"/>
      <c r="C26" s="712"/>
      <c r="D26" s="712"/>
      <c r="E26" s="712"/>
      <c r="F26" s="712"/>
      <c r="G26" s="712"/>
      <c r="H26" s="712"/>
      <c r="I26" s="712"/>
      <c r="J26" s="712"/>
      <c r="K26" s="712"/>
      <c r="L26" s="713"/>
      <c r="M26" s="240"/>
    </row>
    <row r="27" spans="1:13" ht="30.75" customHeight="1">
      <c r="A27" s="757" t="s">
        <v>424</v>
      </c>
      <c r="B27" s="758"/>
      <c r="C27" s="712"/>
      <c r="D27" s="712"/>
      <c r="E27" s="712"/>
      <c r="F27" s="712"/>
      <c r="G27" s="712"/>
      <c r="H27" s="712"/>
      <c r="I27" s="712"/>
      <c r="J27" s="712"/>
      <c r="K27" s="712"/>
      <c r="L27" s="713"/>
      <c r="M27" s="240"/>
    </row>
    <row r="28" spans="1:13" ht="50.45" customHeight="1">
      <c r="A28" s="757" t="s">
        <v>425</v>
      </c>
      <c r="B28" s="758"/>
      <c r="C28" s="712"/>
      <c r="D28" s="712"/>
      <c r="E28" s="712"/>
      <c r="F28" s="712"/>
      <c r="G28" s="712"/>
      <c r="H28" s="712"/>
      <c r="I28" s="712"/>
      <c r="J28" s="712"/>
      <c r="K28" s="712"/>
      <c r="L28" s="713"/>
      <c r="M28" s="240"/>
    </row>
    <row r="29" spans="1:13" ht="30.75" customHeight="1" thickBot="1">
      <c r="A29" s="759" t="s">
        <v>426</v>
      </c>
      <c r="B29" s="715"/>
      <c r="C29" s="716"/>
      <c r="D29" s="716"/>
      <c r="E29" s="716"/>
      <c r="F29" s="716"/>
      <c r="G29" s="716"/>
      <c r="H29" s="716"/>
      <c r="I29" s="716"/>
      <c r="J29" s="716"/>
      <c r="K29" s="716"/>
      <c r="L29" s="717"/>
      <c r="M29" s="240"/>
    </row>
    <row r="30" spans="1:13" ht="30.75" customHeight="1" thickBot="1">
      <c r="A30" s="759" t="s">
        <v>594</v>
      </c>
      <c r="B30" s="715"/>
      <c r="C30" s="716"/>
      <c r="D30" s="716"/>
      <c r="E30" s="716"/>
      <c r="F30" s="716"/>
      <c r="G30" s="716"/>
      <c r="H30" s="716"/>
      <c r="I30" s="716"/>
      <c r="J30" s="716"/>
      <c r="K30" s="716"/>
      <c r="L30" s="717"/>
      <c r="M30" s="240"/>
    </row>
    <row r="31" spans="1:13">
      <c r="A31" s="760"/>
      <c r="B31" s="760"/>
      <c r="C31" s="761"/>
      <c r="D31" s="761"/>
      <c r="E31" s="761"/>
      <c r="F31" s="761"/>
      <c r="G31" s="761"/>
      <c r="H31" s="761"/>
      <c r="I31" s="761"/>
      <c r="J31" s="761"/>
      <c r="K31" s="761"/>
      <c r="L31" s="761"/>
    </row>
    <row r="32" spans="1:13" ht="170.45" customHeight="1">
      <c r="A32" s="762" t="s">
        <v>769</v>
      </c>
      <c r="B32" s="763"/>
      <c r="C32" s="763"/>
      <c r="D32" s="763"/>
      <c r="E32" s="763"/>
      <c r="F32" s="763"/>
      <c r="G32" s="763"/>
      <c r="H32" s="763"/>
      <c r="I32" s="763"/>
      <c r="J32" s="763"/>
      <c r="K32" s="763"/>
      <c r="L32" s="764"/>
    </row>
    <row r="33" spans="1:13">
      <c r="A33" s="309"/>
      <c r="B33" s="309"/>
      <c r="C33" s="310"/>
      <c r="D33" s="310"/>
      <c r="E33" s="310"/>
      <c r="F33" s="310"/>
      <c r="G33" s="310"/>
      <c r="H33" s="310"/>
      <c r="I33" s="310"/>
      <c r="J33" s="310"/>
      <c r="K33" s="310"/>
      <c r="L33" s="310"/>
    </row>
    <row r="34" spans="1:13">
      <c r="A34" s="754" t="s">
        <v>427</v>
      </c>
      <c r="B34" s="754"/>
      <c r="C34" s="754"/>
      <c r="D34" s="754"/>
      <c r="E34" s="754"/>
      <c r="F34" s="754"/>
      <c r="G34" s="754"/>
      <c r="H34" s="754"/>
      <c r="I34" s="754"/>
    </row>
    <row r="35" spans="1:13">
      <c r="A35" s="754" t="s">
        <v>428</v>
      </c>
      <c r="B35" s="754"/>
      <c r="C35" s="754"/>
      <c r="D35" s="754"/>
      <c r="E35" s="754"/>
      <c r="F35" s="754"/>
      <c r="G35" s="754"/>
      <c r="H35" s="754"/>
      <c r="I35" s="754"/>
    </row>
    <row r="36" spans="1:13" ht="19.5" customHeight="1">
      <c r="A36" s="762" t="s">
        <v>449</v>
      </c>
      <c r="B36" s="763"/>
      <c r="C36" s="763"/>
      <c r="D36" s="763"/>
      <c r="E36" s="763"/>
      <c r="F36" s="763"/>
      <c r="G36" s="763"/>
      <c r="H36" s="763"/>
      <c r="I36" s="763"/>
      <c r="J36" s="763"/>
      <c r="K36" s="763"/>
      <c r="L36" s="764"/>
    </row>
    <row r="37" spans="1:13" ht="17.25" thickBot="1">
      <c r="A37" s="755" t="s">
        <v>770</v>
      </c>
      <c r="B37" s="755"/>
      <c r="C37" s="755"/>
      <c r="D37" s="755"/>
      <c r="E37" s="755"/>
      <c r="F37" s="755"/>
      <c r="G37" s="755"/>
      <c r="H37" s="755"/>
      <c r="I37" s="755"/>
      <c r="J37" s="154"/>
      <c r="K37" s="154"/>
      <c r="L37" s="154"/>
    </row>
    <row r="38" spans="1:13">
      <c r="A38" s="633" t="s">
        <v>25</v>
      </c>
      <c r="B38" s="665"/>
      <c r="C38" s="665"/>
      <c r="D38" s="665"/>
      <c r="E38" s="665"/>
      <c r="F38" s="665"/>
      <c r="G38" s="665"/>
      <c r="H38" s="665"/>
      <c r="I38" s="665"/>
      <c r="J38" s="665"/>
      <c r="K38" s="665"/>
      <c r="L38" s="665"/>
      <c r="M38" s="240"/>
    </row>
    <row r="39" spans="1:13" ht="31.5" customHeight="1">
      <c r="A39" s="702" t="s">
        <v>771</v>
      </c>
      <c r="B39" s="703"/>
      <c r="C39" s="703"/>
      <c r="D39" s="703"/>
      <c r="E39" s="703"/>
      <c r="F39" s="706"/>
      <c r="G39" s="706"/>
      <c r="H39" s="706"/>
      <c r="I39" s="706"/>
      <c r="J39" s="706"/>
      <c r="K39" s="706"/>
      <c r="L39" s="707"/>
      <c r="M39" s="240"/>
    </row>
    <row r="40" spans="1:13">
      <c r="A40" s="702"/>
      <c r="B40" s="703"/>
      <c r="C40" s="703"/>
      <c r="D40" s="703"/>
      <c r="E40" s="703"/>
      <c r="F40" s="706"/>
      <c r="G40" s="706"/>
      <c r="H40" s="706"/>
      <c r="I40" s="706"/>
      <c r="J40" s="706"/>
      <c r="K40" s="706"/>
      <c r="L40" s="707"/>
      <c r="M40" s="240"/>
    </row>
    <row r="41" spans="1:13" ht="22.5" customHeight="1" thickBot="1">
      <c r="A41" s="704"/>
      <c r="B41" s="705"/>
      <c r="C41" s="705"/>
      <c r="D41" s="705"/>
      <c r="E41" s="705"/>
      <c r="F41" s="303" t="s">
        <v>26</v>
      </c>
      <c r="G41" s="304">
        <f ca="1">TODAY()</f>
        <v>45936</v>
      </c>
      <c r="H41" s="708"/>
      <c r="I41" s="708"/>
      <c r="J41" s="708"/>
      <c r="K41" s="708"/>
      <c r="L41" s="709"/>
      <c r="M41" s="240"/>
    </row>
    <row r="42" spans="1:13" ht="17.25" thickBot="1">
      <c r="A42" s="155"/>
      <c r="B42" s="155"/>
      <c r="C42" s="155"/>
      <c r="D42" s="155"/>
      <c r="E42" s="155"/>
      <c r="F42" s="155"/>
      <c r="G42" s="155"/>
      <c r="H42" s="155"/>
      <c r="I42" s="155"/>
      <c r="J42" s="155"/>
      <c r="K42" s="155"/>
      <c r="L42" s="155"/>
    </row>
    <row r="43" spans="1:13">
      <c r="A43" s="633" t="s">
        <v>429</v>
      </c>
      <c r="B43" s="665"/>
      <c r="C43" s="665"/>
      <c r="D43" s="665"/>
      <c r="E43" s="665"/>
      <c r="F43" s="665"/>
      <c r="G43" s="665"/>
      <c r="H43" s="665"/>
      <c r="I43" s="665"/>
      <c r="J43" s="665"/>
      <c r="K43" s="665"/>
      <c r="L43" s="665"/>
      <c r="M43" s="240"/>
    </row>
    <row r="44" spans="1:13" ht="27.95" customHeight="1">
      <c r="A44" s="702" t="s">
        <v>772</v>
      </c>
      <c r="B44" s="703"/>
      <c r="C44" s="703"/>
      <c r="D44" s="703"/>
      <c r="E44" s="703"/>
      <c r="F44" s="706"/>
      <c r="G44" s="706"/>
      <c r="H44" s="706"/>
      <c r="I44" s="706"/>
      <c r="J44" s="706"/>
      <c r="K44" s="706"/>
      <c r="L44" s="707"/>
      <c r="M44" s="240"/>
    </row>
    <row r="45" spans="1:13" ht="26.1" customHeight="1">
      <c r="A45" s="702"/>
      <c r="B45" s="703"/>
      <c r="C45" s="703"/>
      <c r="D45" s="703"/>
      <c r="E45" s="703"/>
      <c r="F45" s="706"/>
      <c r="G45" s="706"/>
      <c r="H45" s="706"/>
      <c r="I45" s="706"/>
      <c r="J45" s="706"/>
      <c r="K45" s="706"/>
      <c r="L45" s="707"/>
      <c r="M45" s="240"/>
    </row>
    <row r="46" spans="1:13" ht="23.25" customHeight="1" thickBot="1">
      <c r="A46" s="704"/>
      <c r="B46" s="705"/>
      <c r="C46" s="705"/>
      <c r="D46" s="705"/>
      <c r="E46" s="705"/>
      <c r="F46" s="303" t="s">
        <v>26</v>
      </c>
      <c r="G46" s="304">
        <f ca="1">TODAY()</f>
        <v>45936</v>
      </c>
      <c r="H46" s="708"/>
      <c r="I46" s="708"/>
      <c r="J46" s="708"/>
      <c r="K46" s="708"/>
      <c r="L46" s="709"/>
      <c r="M46" s="240"/>
    </row>
    <row r="47" spans="1:13">
      <c r="A47" s="305"/>
      <c r="B47" s="305"/>
      <c r="C47" s="305"/>
      <c r="D47" s="305"/>
      <c r="E47" s="305"/>
      <c r="F47" s="305"/>
      <c r="G47" s="305"/>
      <c r="H47" s="305"/>
      <c r="I47" s="305"/>
      <c r="J47" s="305"/>
      <c r="K47" s="305"/>
      <c r="L47" s="305"/>
    </row>
  </sheetData>
  <mergeCells count="57">
    <mergeCell ref="A32:L32"/>
    <mergeCell ref="A43:L43"/>
    <mergeCell ref="A44:E46"/>
    <mergeCell ref="F44:L45"/>
    <mergeCell ref="H46:L46"/>
    <mergeCell ref="A34:I34"/>
    <mergeCell ref="A35:I35"/>
    <mergeCell ref="A38:L38"/>
    <mergeCell ref="A39:E41"/>
    <mergeCell ref="F39:L40"/>
    <mergeCell ref="H41:L41"/>
    <mergeCell ref="A37:I37"/>
    <mergeCell ref="A36:L36"/>
    <mergeCell ref="A28:B28"/>
    <mergeCell ref="C28:L28"/>
    <mergeCell ref="A30:B30"/>
    <mergeCell ref="C30:L30"/>
    <mergeCell ref="A31:B31"/>
    <mergeCell ref="C31:L31"/>
    <mergeCell ref="A29:B29"/>
    <mergeCell ref="C29:L29"/>
    <mergeCell ref="A25:B25"/>
    <mergeCell ref="C25:L25"/>
    <mergeCell ref="A26:B26"/>
    <mergeCell ref="C26:L26"/>
    <mergeCell ref="A27:B27"/>
    <mergeCell ref="C27:L27"/>
    <mergeCell ref="A20:L20"/>
    <mergeCell ref="A22:L22"/>
    <mergeCell ref="A23:B23"/>
    <mergeCell ref="C23:L23"/>
    <mergeCell ref="A24:B24"/>
    <mergeCell ref="C24:L24"/>
    <mergeCell ref="A16:B16"/>
    <mergeCell ref="C16:L16"/>
    <mergeCell ref="A17:B17"/>
    <mergeCell ref="C17:L17"/>
    <mergeCell ref="A18:B18"/>
    <mergeCell ref="C18:L18"/>
    <mergeCell ref="A13:B13"/>
    <mergeCell ref="C13:L13"/>
    <mergeCell ref="A14:B14"/>
    <mergeCell ref="C14:L14"/>
    <mergeCell ref="A15:B15"/>
    <mergeCell ref="C15:L15"/>
    <mergeCell ref="C12:L12"/>
    <mergeCell ref="A1:L1"/>
    <mergeCell ref="A3:L3"/>
    <mergeCell ref="A4:L4"/>
    <mergeCell ref="A5:L5"/>
    <mergeCell ref="A6:L6"/>
    <mergeCell ref="A7:L7"/>
    <mergeCell ref="A8:L8"/>
    <mergeCell ref="A9:L9"/>
    <mergeCell ref="A10:L10"/>
    <mergeCell ref="A11:B11"/>
    <mergeCell ref="C11:L11"/>
  </mergeCells>
  <pageMargins left="0.7" right="0.7" top="0.75" bottom="0.75" header="0.3" footer="0.3"/>
  <pageSetup paperSize="9" scale="58" orientation="portrait" r:id="rId1"/>
  <headerFooter>
    <oddFooter>&amp;L_x000D_&amp;1#&amp;"Calibri"&amp;10&amp;K000000 C2 General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Hívásrészletező típusa" prompt="1. Tételes számlamelléklet (hívásrészletező) kitakart hívószámokkal_x000a_2. Hívásrészletező megjelenített hívószámokkal_x000a_3. Hívásrészletező megjelenített hívószámokkal és emelt díjas hívás esetén a számhasználó és a nyújtott szolgáltatás megnevezésével" xr:uid="{C14EF94B-AD1A-44E0-B535-662183D05F67}">
          <x14:formula1>
            <xm:f>Híváskontroll!$BC$13:$BC$15</xm:f>
          </x14:formula1>
          <xm:sqref>C30:L30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F204"/>
  <sheetViews>
    <sheetView showGridLines="0" tabSelected="1" zoomScale="70" zoomScaleNormal="70" zoomScaleSheetLayoutView="90" zoomScalePageLayoutView="30" workbookViewId="0">
      <selection sqref="A1:N1"/>
    </sheetView>
  </sheetViews>
  <sheetFormatPr defaultColWidth="9.140625" defaultRowHeight="16.5" zeroHeight="1"/>
  <cols>
    <col min="1" max="1" width="15.85546875" style="2" customWidth="1"/>
    <col min="2" max="2" width="24.140625" style="2" bestFit="1" customWidth="1"/>
    <col min="3" max="3" width="31.42578125" style="2" customWidth="1"/>
    <col min="4" max="4" width="13.85546875" style="2" customWidth="1"/>
    <col min="5" max="5" width="15.85546875" style="2" customWidth="1"/>
    <col min="6" max="6" width="14.85546875" style="2" customWidth="1"/>
    <col min="7" max="7" width="16.140625" style="2" customWidth="1"/>
    <col min="8" max="8" width="29" style="2" customWidth="1"/>
    <col min="9" max="9" width="36.42578125" style="2" customWidth="1"/>
    <col min="10" max="10" width="14.5703125" style="2" customWidth="1"/>
    <col min="11" max="11" width="34.28515625" style="2" customWidth="1"/>
    <col min="12" max="12" width="10.7109375" style="2" customWidth="1"/>
    <col min="13" max="13" width="10.42578125" style="2" customWidth="1"/>
    <col min="14" max="15" width="19.42578125" style="2" customWidth="1"/>
    <col min="16" max="16" width="23.5703125" style="2" customWidth="1"/>
    <col min="17" max="17" width="20.140625" style="2" customWidth="1"/>
    <col min="18" max="19" width="20.85546875" style="2" hidden="1" customWidth="1"/>
    <col min="20" max="20" width="61.140625" style="2" hidden="1" customWidth="1"/>
    <col min="21" max="23" width="20.85546875" style="2" hidden="1" customWidth="1"/>
    <col min="24" max="24" width="81.85546875" style="2" hidden="1" customWidth="1"/>
    <col min="25" max="28" width="20.85546875" style="2" hidden="1" customWidth="1"/>
    <col min="29" max="29" width="16.5703125" style="2" customWidth="1"/>
    <col min="30" max="32" width="9.140625" style="2" customWidth="1"/>
    <col min="33" max="38" width="6.140625" style="2" customWidth="1"/>
    <col min="39" max="16384" width="9.140625" style="2"/>
  </cols>
  <sheetData>
    <row r="1" spans="1:110" ht="20.25" thickBot="1">
      <c r="A1" s="429" t="s">
        <v>711</v>
      </c>
      <c r="B1" s="430"/>
      <c r="C1" s="430"/>
      <c r="D1" s="430"/>
      <c r="E1" s="430"/>
      <c r="F1" s="430"/>
      <c r="G1" s="430"/>
      <c r="H1" s="430"/>
      <c r="I1" s="430"/>
      <c r="J1" s="430"/>
      <c r="K1" s="430"/>
      <c r="L1" s="430"/>
      <c r="M1" s="430"/>
      <c r="N1" s="430"/>
      <c r="O1" s="5" t="s">
        <v>357</v>
      </c>
      <c r="P1" s="5"/>
      <c r="Q1" s="6">
        <v>45936</v>
      </c>
      <c r="R1" s="7"/>
      <c r="S1" s="7"/>
      <c r="T1" s="7"/>
      <c r="U1" s="7"/>
      <c r="V1" s="7"/>
      <c r="W1" s="7"/>
      <c r="X1" s="7"/>
      <c r="Y1" s="7"/>
      <c r="Z1" s="8"/>
      <c r="AA1" s="8"/>
      <c r="AB1" s="8"/>
      <c r="AC1" s="9">
        <f ca="1">+NOW()</f>
        <v>45936.711251157409</v>
      </c>
      <c r="DD1" s="2" t="s">
        <v>672</v>
      </c>
      <c r="DE1" s="2" t="s">
        <v>470</v>
      </c>
      <c r="DF1" s="2" t="s">
        <v>12</v>
      </c>
    </row>
    <row r="2" spans="1:110" ht="31.5" customHeight="1">
      <c r="A2" s="431" t="s">
        <v>515</v>
      </c>
      <c r="B2" s="432"/>
      <c r="C2" s="432"/>
      <c r="D2" s="432"/>
      <c r="E2" s="432"/>
      <c r="F2" s="432"/>
      <c r="G2" s="432"/>
      <c r="H2" s="432"/>
      <c r="I2" s="432"/>
      <c r="J2" s="432"/>
      <c r="K2" s="432"/>
      <c r="L2" s="432"/>
      <c r="M2" s="432"/>
      <c r="N2" s="432"/>
      <c r="O2" s="432"/>
      <c r="P2" s="432"/>
      <c r="Q2" s="433"/>
      <c r="R2" s="10"/>
      <c r="S2" s="11"/>
      <c r="T2" s="11"/>
      <c r="U2" s="11"/>
      <c r="V2" s="11"/>
      <c r="W2" s="11"/>
      <c r="X2" s="11"/>
      <c r="Y2" s="11"/>
      <c r="Z2" s="11"/>
      <c r="AA2" s="11"/>
      <c r="AB2" s="11"/>
      <c r="DD2" s="2" t="s">
        <v>681</v>
      </c>
      <c r="DE2" s="2" t="s">
        <v>468</v>
      </c>
      <c r="DF2" s="2" t="s">
        <v>687</v>
      </c>
    </row>
    <row r="3" spans="1:110" ht="15.75" customHeight="1" thickBot="1">
      <c r="A3" s="442" t="s">
        <v>74</v>
      </c>
      <c r="B3" s="443"/>
      <c r="C3" s="443"/>
      <c r="D3" s="443"/>
      <c r="E3" s="443"/>
      <c r="F3" s="443"/>
      <c r="G3" s="443"/>
      <c r="H3" s="438" t="str">
        <f>+IF(AND(C15&lt;&gt;"",H15=""),"A választott tarifacsomag kitöltése kötelező","")</f>
        <v/>
      </c>
      <c r="I3" s="438"/>
      <c r="J3" s="438"/>
      <c r="K3" s="438"/>
      <c r="L3" s="438"/>
      <c r="M3" s="438"/>
      <c r="N3" s="438"/>
      <c r="O3" s="438"/>
      <c r="P3" s="438"/>
      <c r="Q3" s="439"/>
      <c r="R3" s="434" t="s">
        <v>12</v>
      </c>
      <c r="S3" s="435"/>
      <c r="T3" s="12">
        <f>COUNTIFS($B:$B,$R$3)</f>
        <v>0</v>
      </c>
      <c r="V3" s="12"/>
      <c r="W3" s="12"/>
      <c r="X3" s="12"/>
      <c r="Y3" s="12"/>
      <c r="Z3" s="12"/>
      <c r="AA3" s="12"/>
      <c r="AB3" s="12"/>
      <c r="DD3" s="2" t="s">
        <v>673</v>
      </c>
      <c r="DE3" s="2" t="s">
        <v>469</v>
      </c>
      <c r="DF3" s="2" t="s">
        <v>20</v>
      </c>
    </row>
    <row r="4" spans="1:110" ht="14.25" customHeight="1" thickBot="1">
      <c r="A4" s="436" t="s">
        <v>1</v>
      </c>
      <c r="B4" s="437"/>
      <c r="C4" s="444"/>
      <c r="D4" s="445"/>
      <c r="E4" s="445"/>
      <c r="F4" s="445"/>
      <c r="G4" s="446"/>
      <c r="H4" s="440"/>
      <c r="I4" s="440"/>
      <c r="J4" s="440"/>
      <c r="K4" s="440"/>
      <c r="L4" s="440"/>
      <c r="M4" s="440"/>
      <c r="N4" s="440"/>
      <c r="O4" s="440"/>
      <c r="P4" s="440"/>
      <c r="Q4" s="441"/>
      <c r="R4" s="13" t="s">
        <v>69</v>
      </c>
      <c r="S4" s="14"/>
      <c r="T4" s="12">
        <f>COUNTIFS($B:$B,$R$4)</f>
        <v>0</v>
      </c>
      <c r="V4" s="12"/>
      <c r="W4" s="12"/>
      <c r="X4" s="12"/>
      <c r="Y4" s="12"/>
      <c r="Z4" s="12"/>
      <c r="AA4" s="12"/>
      <c r="AB4" s="12"/>
      <c r="DE4" s="2" t="s">
        <v>354</v>
      </c>
      <c r="DF4" s="2" t="s">
        <v>70</v>
      </c>
    </row>
    <row r="5" spans="1:110" ht="14.25" customHeight="1" thickBot="1">
      <c r="A5" s="15"/>
      <c r="B5" s="16"/>
      <c r="C5" s="17" t="s">
        <v>458</v>
      </c>
      <c r="D5" s="18" t="s">
        <v>457</v>
      </c>
      <c r="E5" s="18" t="s">
        <v>459</v>
      </c>
      <c r="F5" s="18" t="s">
        <v>460</v>
      </c>
      <c r="G5" s="19" t="s">
        <v>461</v>
      </c>
      <c r="H5" s="20"/>
      <c r="I5" s="20"/>
      <c r="J5" s="20"/>
      <c r="K5" s="20"/>
      <c r="L5" s="20"/>
      <c r="M5" s="20"/>
      <c r="N5" s="20"/>
      <c r="O5" s="20"/>
      <c r="P5" s="20"/>
      <c r="Q5" s="21"/>
      <c r="R5" s="13"/>
      <c r="S5" s="14"/>
      <c r="T5" s="12"/>
      <c r="V5" s="12"/>
      <c r="W5" s="12"/>
      <c r="X5" s="12"/>
      <c r="Y5" s="12"/>
      <c r="Z5" s="12"/>
      <c r="AA5" s="12"/>
      <c r="AB5" s="12"/>
      <c r="DE5" s="2" t="s">
        <v>596</v>
      </c>
      <c r="DF5" s="2" t="s">
        <v>355</v>
      </c>
    </row>
    <row r="6" spans="1:110" ht="15" customHeight="1">
      <c r="A6" s="22" t="s">
        <v>388</v>
      </c>
      <c r="B6" s="23"/>
      <c r="C6" s="24"/>
      <c r="D6" s="25"/>
      <c r="E6" s="25"/>
      <c r="F6" s="25"/>
      <c r="G6" s="26"/>
      <c r="H6" s="401" t="str">
        <f ca="1">+IF(Q1+30&lt;AC1,"31 napnál régebbi verzió","")</f>
        <v/>
      </c>
      <c r="I6" s="401"/>
      <c r="J6" s="401"/>
      <c r="K6" s="401"/>
      <c r="L6" s="401"/>
      <c r="M6" s="401"/>
      <c r="N6" s="401"/>
      <c r="O6" s="401"/>
      <c r="P6" s="401"/>
      <c r="Q6" s="402"/>
      <c r="R6" s="13" t="s">
        <v>730</v>
      </c>
      <c r="S6" s="14"/>
      <c r="T6" s="12">
        <f>COUNTIFS($B:$B,$R$6)</f>
        <v>0</v>
      </c>
      <c r="V6" s="12"/>
      <c r="W6" s="12"/>
      <c r="X6" s="12"/>
      <c r="Y6" s="12"/>
      <c r="Z6" s="12"/>
      <c r="AA6" s="12"/>
      <c r="AB6" s="12"/>
      <c r="DF6" s="2" t="s">
        <v>68</v>
      </c>
    </row>
    <row r="7" spans="1:110" ht="15" customHeight="1">
      <c r="A7" s="408" t="s">
        <v>456</v>
      </c>
      <c r="B7" s="416"/>
      <c r="C7" s="27"/>
      <c r="D7" s="28"/>
      <c r="E7" s="28"/>
      <c r="F7" s="28"/>
      <c r="G7" s="29"/>
      <c r="H7" s="401"/>
      <c r="I7" s="401"/>
      <c r="J7" s="401"/>
      <c r="K7" s="401"/>
      <c r="L7" s="401"/>
      <c r="M7" s="401"/>
      <c r="N7" s="401"/>
      <c r="O7" s="401"/>
      <c r="P7" s="401"/>
      <c r="Q7" s="402"/>
      <c r="R7" s="13" t="s">
        <v>118</v>
      </c>
      <c r="S7" s="14"/>
      <c r="T7" s="12">
        <f>MAP!$S$1</f>
        <v>0</v>
      </c>
      <c r="V7" s="12"/>
      <c r="DF7" s="2" t="s">
        <v>487</v>
      </c>
    </row>
    <row r="8" spans="1:110" ht="15" customHeight="1">
      <c r="A8" s="408" t="s">
        <v>4</v>
      </c>
      <c r="B8" s="416"/>
      <c r="C8" s="27"/>
      <c r="D8" s="28"/>
      <c r="E8" s="28"/>
      <c r="F8" s="28"/>
      <c r="G8" s="29"/>
      <c r="H8" s="30"/>
      <c r="I8" s="30"/>
      <c r="J8" s="30"/>
      <c r="K8" s="30"/>
      <c r="L8" s="30"/>
      <c r="M8" s="30"/>
      <c r="N8" s="30"/>
      <c r="O8" s="30"/>
      <c r="P8" s="30"/>
      <c r="Q8" s="31"/>
      <c r="R8" s="13" t="s">
        <v>121</v>
      </c>
      <c r="T8" s="32">
        <f>SUM(AB15:AB123)</f>
        <v>0</v>
      </c>
      <c r="DF8" s="2" t="s">
        <v>488</v>
      </c>
    </row>
    <row r="9" spans="1:110" ht="15" customHeight="1" thickBot="1">
      <c r="A9" s="408" t="s">
        <v>430</v>
      </c>
      <c r="B9" s="416"/>
      <c r="C9" s="417"/>
      <c r="D9" s="418"/>
      <c r="E9" s="418"/>
      <c r="F9" s="418"/>
      <c r="G9" s="419"/>
      <c r="H9" s="30"/>
      <c r="I9" s="30"/>
      <c r="J9" s="30"/>
      <c r="K9" s="30"/>
      <c r="L9" s="30"/>
      <c r="M9" s="30"/>
      <c r="N9" s="30"/>
      <c r="O9" s="30"/>
      <c r="P9" s="30"/>
      <c r="Q9" s="31"/>
      <c r="R9" s="13"/>
      <c r="T9" s="32"/>
    </row>
    <row r="10" spans="1:110" ht="15" customHeight="1" thickBot="1">
      <c r="A10" s="413" t="s">
        <v>5</v>
      </c>
      <c r="B10" s="420"/>
      <c r="C10" s="421"/>
      <c r="D10" s="422"/>
      <c r="E10" s="422"/>
      <c r="F10" s="422"/>
      <c r="G10" s="422"/>
      <c r="H10" s="33" t="s">
        <v>667</v>
      </c>
      <c r="I10" s="34"/>
      <c r="J10" s="30"/>
      <c r="K10" s="30"/>
      <c r="L10" s="30"/>
      <c r="M10" s="30"/>
      <c r="N10" s="30"/>
      <c r="O10" s="30"/>
      <c r="P10" s="30"/>
      <c r="Q10" s="31"/>
      <c r="R10" s="35"/>
    </row>
    <row r="11" spans="1:110" ht="15" customHeight="1">
      <c r="A11" s="406" t="s">
        <v>75</v>
      </c>
      <c r="B11" s="407"/>
      <c r="C11" s="36"/>
      <c r="D11" s="37"/>
      <c r="E11" s="37"/>
      <c r="F11" s="37"/>
      <c r="G11" s="37"/>
      <c r="H11" s="38" t="s">
        <v>668</v>
      </c>
      <c r="I11" s="39"/>
      <c r="J11" s="40"/>
      <c r="K11" s="40"/>
      <c r="L11" s="40"/>
      <c r="M11" s="40"/>
      <c r="N11" s="40"/>
      <c r="O11" s="40"/>
      <c r="P11" s="40"/>
      <c r="Q11" s="41"/>
      <c r="R11" s="35"/>
    </row>
    <row r="12" spans="1:110" ht="15" customHeight="1">
      <c r="A12" s="408" t="s">
        <v>76</v>
      </c>
      <c r="B12" s="409"/>
      <c r="C12" s="42"/>
      <c r="D12" s="43"/>
      <c r="E12" s="43"/>
      <c r="F12" s="43"/>
      <c r="G12" s="43"/>
      <c r="H12" s="38" t="s">
        <v>669</v>
      </c>
      <c r="I12" s="39"/>
      <c r="J12" s="40"/>
      <c r="K12" s="40"/>
      <c r="L12" s="40"/>
      <c r="M12" s="40"/>
      <c r="N12" s="40"/>
      <c r="O12" s="40"/>
      <c r="P12" s="40"/>
      <c r="Q12" s="41"/>
      <c r="R12" s="35"/>
    </row>
    <row r="13" spans="1:110" ht="15" customHeight="1" thickBot="1">
      <c r="A13" s="413" t="s">
        <v>77</v>
      </c>
      <c r="B13" s="414"/>
      <c r="C13" s="44"/>
      <c r="D13" s="45"/>
      <c r="E13" s="45"/>
      <c r="F13" s="45"/>
      <c r="G13" s="45"/>
      <c r="H13" s="46" t="s">
        <v>670</v>
      </c>
      <c r="I13" s="47"/>
      <c r="J13" s="48"/>
      <c r="K13" s="48"/>
      <c r="L13" s="48"/>
      <c r="M13" s="48"/>
      <c r="N13" s="48"/>
      <c r="O13" s="48"/>
      <c r="P13" s="48"/>
      <c r="Q13" s="49"/>
      <c r="R13" s="35"/>
    </row>
    <row r="14" spans="1:110" ht="55.5" customHeight="1" thickBot="1">
      <c r="A14" s="116" t="s">
        <v>27</v>
      </c>
      <c r="B14" s="117" t="s">
        <v>53</v>
      </c>
      <c r="C14" s="117" t="s">
        <v>9</v>
      </c>
      <c r="D14" s="118" t="s">
        <v>32</v>
      </c>
      <c r="E14" s="119" t="s">
        <v>10</v>
      </c>
      <c r="F14" s="117" t="s">
        <v>11</v>
      </c>
      <c r="G14" s="119" t="s">
        <v>73</v>
      </c>
      <c r="H14" s="120" t="s">
        <v>24</v>
      </c>
      <c r="I14" s="120" t="s">
        <v>66</v>
      </c>
      <c r="J14" s="121" t="s">
        <v>671</v>
      </c>
      <c r="K14" s="121" t="s">
        <v>682</v>
      </c>
      <c r="L14" s="118" t="s">
        <v>709</v>
      </c>
      <c r="M14" s="122" t="s">
        <v>710</v>
      </c>
      <c r="N14" s="117" t="s">
        <v>56</v>
      </c>
      <c r="O14" s="117" t="s">
        <v>355</v>
      </c>
      <c r="P14" s="117" t="s">
        <v>723</v>
      </c>
      <c r="Q14" s="123" t="s">
        <v>57</v>
      </c>
      <c r="R14" s="50" t="s">
        <v>43</v>
      </c>
      <c r="S14" s="51" t="s">
        <v>10</v>
      </c>
      <c r="T14" s="51" t="s">
        <v>123</v>
      </c>
      <c r="U14" s="52" t="s">
        <v>50</v>
      </c>
      <c r="V14" s="51" t="s">
        <v>14</v>
      </c>
      <c r="W14" s="51" t="s">
        <v>117</v>
      </c>
      <c r="X14" s="52" t="s">
        <v>122</v>
      </c>
      <c r="Y14" s="52" t="s">
        <v>121</v>
      </c>
      <c r="Z14" s="53" t="s">
        <v>124</v>
      </c>
      <c r="AA14" s="53" t="s">
        <v>270</v>
      </c>
      <c r="AB14" s="53" t="s">
        <v>271</v>
      </c>
    </row>
    <row r="15" spans="1:110" s="68" customFormat="1" ht="13.35" customHeight="1" thickBot="1">
      <c r="A15" s="54"/>
      <c r="B15" s="55"/>
      <c r="C15" s="55"/>
      <c r="D15" s="56"/>
      <c r="E15" s="69" t="str">
        <f t="shared" ref="E15:E79" si="0">S15</f>
        <v xml:space="preserve"> </v>
      </c>
      <c r="F15" s="70" t="str">
        <f t="shared" ref="F15:F79" si="1">IFERROR(R15-E15,"")</f>
        <v/>
      </c>
      <c r="G15" s="57">
        <f>IF(B15="Listaár",0,24)</f>
        <v>24</v>
      </c>
      <c r="H15" s="55"/>
      <c r="I15" s="55"/>
      <c r="J15" s="56"/>
      <c r="K15" s="58"/>
      <c r="L15" s="59" t="str">
        <f>IFERROR(VLOOKUP($H15,'Választott tarifacsomag'!$A:$D,3,0),"")</f>
        <v/>
      </c>
      <c r="M15" s="60" t="str">
        <f>IFERROR(IF($T15="Ready Business","L",INDEX(KészülékÁrlista!$O:$O,MATCH(Megrendelő!$C15,KészülékÁrlista!$A:$A,0))),"")</f>
        <v/>
      </c>
      <c r="N15" s="55"/>
      <c r="O15" s="56"/>
      <c r="P15" s="56"/>
      <c r="Q15" s="61"/>
      <c r="R15" s="62" t="str">
        <f>IFERROR(INDEX(KészülékÁrlista!B:B,MATCH(Megrendelő!$C15,KészülékÁrlista!$A:$A,0)),"-")</f>
        <v>-</v>
      </c>
      <c r="S15" s="63" t="str">
        <f>IFERROR(IF($B15="Listaár",R15,IF(T15="Ready Business",INDEX(KészülékÁrlista!$A:$P,MATCH(Megrendelő!$C15,KészülékÁrlista!$A:$A,0),MATCH($Z15,KészülékÁrlista!$2:$2,0)),IFERROR(INDEX(KészülékÁrlista!$A:$Q,MATCH(Megrendelő!$C15,KészülékÁrlista!$A:$A,0),IF(I15="",MATCH(Megrendelő!$T15,KészülékÁrlista!$2:$2,0),MATCH(Megrendelő!$X15,KészülékÁrlista!$2:$2,0)))," "))),"Nem elérhető")</f>
        <v xml:space="preserve"> </v>
      </c>
      <c r="T15" s="64" t="str">
        <f>IFERROR(VLOOKUP($H15,'Választott tarifacsomag'!$A:$D,2,0),"-")</f>
        <v>-</v>
      </c>
      <c r="U15" s="64" t="b">
        <f t="shared" ref="U15:U18" si="2">E15=S15</f>
        <v>1</v>
      </c>
      <c r="V15" s="65" t="str">
        <f>IF($B15&lt;&gt;"Másodlagos SIM","x","")</f>
        <v>x</v>
      </c>
      <c r="W15" s="64" t="str">
        <f>IFERROR(IF(B15="Internet opció módosítás","Kiegészítő-kategória3",IF(C15="ReadyPay Bankkártya Terminál","Kiegészítő-kategória4",VLOOKUP($H15,'Választott tarifacsomag'!$A:$D,4,0))),"-")</f>
        <v>-</v>
      </c>
      <c r="X15" s="64" t="str">
        <f>IFERROR(IF(AA15=1,T15,IF(W15="Kiegészítő-kategória3",VLOOKUP($I15,'Kiegészítő-kategória3'!$A:$B,2,0),IF(W15="Kiegészítő-kategória4",VLOOKUP($I15,'Kiegészítő-kategória4'!$A:$B,2,0),VLOOKUP($I15,'Kiegészítő opció'!$A:$B,2,0)))),"-")</f>
        <v>-</v>
      </c>
      <c r="Y15" s="64" t="str">
        <f>IFERROR(IF(FIND("Ready Business",H15)&gt;0,"YES","NO"),"NO")</f>
        <v>NO</v>
      </c>
      <c r="Z15" s="66" t="str">
        <f>IFERROR(VLOOKUP($H15,MAP!#REF!,2,0),"-")</f>
        <v>-</v>
      </c>
      <c r="AA15" s="67" t="str">
        <f>IFERROR(VLOOKUP(H15,'Választott tarifacsomag'!A:E,5,0),"-")</f>
        <v>-</v>
      </c>
      <c r="AB15" s="67">
        <f>IF(Y15="YES",1,0)</f>
        <v>0</v>
      </c>
    </row>
    <row r="16" spans="1:110" s="68" customFormat="1" ht="13.35" customHeight="1" thickBot="1">
      <c r="A16" s="54"/>
      <c r="B16" s="55"/>
      <c r="C16" s="55"/>
      <c r="D16" s="56"/>
      <c r="E16" s="69" t="str">
        <f t="shared" si="0"/>
        <v xml:space="preserve"> </v>
      </c>
      <c r="F16" s="70" t="str">
        <f t="shared" si="1"/>
        <v/>
      </c>
      <c r="G16" s="71">
        <f t="shared" ref="G16:G79" si="3">IF(B16="Listaár",0,24)</f>
        <v>24</v>
      </c>
      <c r="H16" s="55"/>
      <c r="I16" s="55"/>
      <c r="J16" s="56"/>
      <c r="K16" s="58"/>
      <c r="L16" s="59" t="str">
        <f>IFERROR(VLOOKUP($H16,'Választott tarifacsomag'!$A:$D,3,0),"")</f>
        <v/>
      </c>
      <c r="M16" s="60" t="str">
        <f>IFERROR(IF($T16="Ready Business","L",INDEX(KészülékÁrlista!$O:$O,MATCH(Megrendelő!$C16,KészülékÁrlista!$A:$A,0))),"")</f>
        <v/>
      </c>
      <c r="N16" s="55"/>
      <c r="O16" s="56"/>
      <c r="P16" s="56"/>
      <c r="Q16" s="61"/>
      <c r="R16" s="72" t="str">
        <f>IFERROR(INDEX(KészülékÁrlista!B:B,MATCH(Megrendelő!$C16,KészülékÁrlista!$A:$A,0)),"-")</f>
        <v>-</v>
      </c>
      <c r="S16" s="63" t="str">
        <f>IFERROR(IF($B16="Listaár",R16,IF(T16="Ready Business",INDEX(KészülékÁrlista!$A:$P,MATCH(Megrendelő!$C16,KészülékÁrlista!$A:$A,0),MATCH($Z16,KészülékÁrlista!$2:$2,0)),IFERROR(INDEX(KészülékÁrlista!$A:$P,MATCH(Megrendelő!$C16,KészülékÁrlista!$A:$A,0),IF(I16="",MATCH(Megrendelő!$T16,KészülékÁrlista!$2:$2,0),MATCH(Megrendelő!$X16,KészülékÁrlista!$2:$2,0)))," "))),"Nem elérhető")</f>
        <v xml:space="preserve"> </v>
      </c>
      <c r="T16" s="66" t="str">
        <f>IFERROR(VLOOKUP($H16,'Választott tarifacsomag'!$A:$D,2,0),"-")</f>
        <v>-</v>
      </c>
      <c r="U16" s="66" t="b">
        <f t="shared" si="2"/>
        <v>1</v>
      </c>
      <c r="V16" s="73" t="str">
        <f t="shared" ref="V16:V123" si="4">IF($B16&lt;&gt;"Másodlagos SIM","x","")</f>
        <v>x</v>
      </c>
      <c r="W16" s="66" t="str">
        <f>IFERROR(IF(B16="Internet opció módosítás","Kiegészítő-kategória3",IF(C16="ReadyPay Bankkártya Terminál","Kiegészítő-kategória4",VLOOKUP($H16,'Választott tarifacsomag'!$A:$D,4,0))),"-")</f>
        <v>-</v>
      </c>
      <c r="X16" s="66" t="str">
        <f>IFERROR(IF(AA16=1,T16,IF(W16="Kiegészítő-kategória3",VLOOKUP($I16,'Kiegészítő-kategória3'!$A:$B,2,0),VLOOKUP($I16,'Kiegészítő opció'!$A:$B,2,0))),"-")</f>
        <v>-</v>
      </c>
      <c r="Y16" s="66" t="str">
        <f t="shared" ref="Y16:Y18" si="5">IFERROR(IF(FIND("Ready Business",H16)&gt;0,"YES","NO"),"NO")</f>
        <v>NO</v>
      </c>
      <c r="Z16" s="66" t="str">
        <f>IFERROR(VLOOKUP($H16,MAP!#REF!,2,0),"-")</f>
        <v>-</v>
      </c>
      <c r="AA16" s="67" t="str">
        <f>IFERROR(VLOOKUP(H16,'Választott tarifacsomag'!A:E,5,0),"-")</f>
        <v>-</v>
      </c>
      <c r="AB16" s="67">
        <f t="shared" ref="AB16:AB18" si="6">IF(Y16="YES",1,0)</f>
        <v>0</v>
      </c>
    </row>
    <row r="17" spans="1:28" s="68" customFormat="1" ht="16.350000000000001" customHeight="1" thickBot="1">
      <c r="A17" s="54"/>
      <c r="B17" s="55"/>
      <c r="C17" s="55"/>
      <c r="D17" s="56"/>
      <c r="E17" s="69" t="str">
        <f t="shared" si="0"/>
        <v xml:space="preserve"> </v>
      </c>
      <c r="F17" s="70" t="str">
        <f t="shared" si="1"/>
        <v/>
      </c>
      <c r="G17" s="71">
        <f t="shared" si="3"/>
        <v>24</v>
      </c>
      <c r="H17" s="55"/>
      <c r="I17" s="55"/>
      <c r="J17" s="56"/>
      <c r="K17" s="58"/>
      <c r="L17" s="59" t="str">
        <f>IFERROR(VLOOKUP($H17,'Választott tarifacsomag'!$A:$D,3,0),"")</f>
        <v/>
      </c>
      <c r="M17" s="60" t="str">
        <f>IFERROR(IF($T17="Ready Business","L",INDEX(KészülékÁrlista!$O:$O,MATCH(Megrendelő!$C17,KészülékÁrlista!$A:$A,0))),"")</f>
        <v/>
      </c>
      <c r="N17" s="55"/>
      <c r="O17" s="56"/>
      <c r="P17" s="56"/>
      <c r="Q17" s="61"/>
      <c r="R17" s="72" t="str">
        <f>IFERROR(INDEX(KészülékÁrlista!B:B,MATCH(Megrendelő!$C17,KészülékÁrlista!$A:$A,0)),"-")</f>
        <v>-</v>
      </c>
      <c r="S17" s="63" t="str">
        <f>IFERROR(IF($B17="Listaár",R17,IF(T17="Ready Business",INDEX(KészülékÁrlista!$A:$P,MATCH(Megrendelő!$C17,KészülékÁrlista!$A:$A,0),MATCH($Z17,KészülékÁrlista!$2:$2,0)),IFERROR(INDEX(KészülékÁrlista!$A:$P,MATCH(Megrendelő!$C17,KészülékÁrlista!$A:$A,0),IF(I17="",MATCH(Megrendelő!$T17,KészülékÁrlista!$2:$2,0),MATCH(Megrendelő!$X17,KészülékÁrlista!$2:$2,0)))," "))),"Nem elérhető")</f>
        <v xml:space="preserve"> </v>
      </c>
      <c r="T17" s="66" t="str">
        <f>IFERROR(VLOOKUP($H17,'Választott tarifacsomag'!$A:$D,2,0),"-")</f>
        <v>-</v>
      </c>
      <c r="U17" s="66" t="b">
        <f t="shared" si="2"/>
        <v>1</v>
      </c>
      <c r="V17" s="73" t="str">
        <f t="shared" si="4"/>
        <v>x</v>
      </c>
      <c r="W17" s="66" t="str">
        <f>IFERROR(IF(B17="Internet opció módosítás","Kiegészítő-kategória3",IF(C17="ReadyPay Bankkártya Terminál","Kiegészítő-kategória4",VLOOKUP($H17,'Választott tarifacsomag'!$A:$D,4,0))),"-")</f>
        <v>-</v>
      </c>
      <c r="X17" s="66" t="str">
        <f>IFERROR(IF(AA17=1,T17,IF(W17="Kiegészítő-kategória3",VLOOKUP($I17,'Kiegészítő-kategória3'!$A:$B,2,0),VLOOKUP($I17,'Kiegészítő opció'!$A:$B,2,0))),"-")</f>
        <v>-</v>
      </c>
      <c r="Y17" s="66" t="str">
        <f t="shared" si="5"/>
        <v>NO</v>
      </c>
      <c r="Z17" s="66" t="str">
        <f>IFERROR(VLOOKUP($H17,MAP!#REF!,2,0),"-")</f>
        <v>-</v>
      </c>
      <c r="AA17" s="67" t="str">
        <f>IFERROR(VLOOKUP(H17,'Választott tarifacsomag'!A:E,5,0),"-")</f>
        <v>-</v>
      </c>
      <c r="AB17" s="67">
        <f t="shared" si="6"/>
        <v>0</v>
      </c>
    </row>
    <row r="18" spans="1:28" s="68" customFormat="1" ht="17.25" thickBot="1">
      <c r="A18" s="54"/>
      <c r="B18" s="55"/>
      <c r="C18" s="55"/>
      <c r="D18" s="56"/>
      <c r="E18" s="69" t="str">
        <f t="shared" si="0"/>
        <v xml:space="preserve"> </v>
      </c>
      <c r="F18" s="70" t="str">
        <f t="shared" si="1"/>
        <v/>
      </c>
      <c r="G18" s="71">
        <f t="shared" si="3"/>
        <v>24</v>
      </c>
      <c r="H18" s="55"/>
      <c r="I18" s="55"/>
      <c r="J18" s="56"/>
      <c r="K18" s="58"/>
      <c r="L18" s="59" t="str">
        <f>IFERROR(VLOOKUP($H18,'Választott tarifacsomag'!$A:$D,3,0),"")</f>
        <v/>
      </c>
      <c r="M18" s="60" t="str">
        <f>IFERROR(IF($T18="Ready Business","L",INDEX(KészülékÁrlista!$O:$O,MATCH(Megrendelő!$C18,KészülékÁrlista!$A:$A,0))),"")</f>
        <v/>
      </c>
      <c r="N18" s="55"/>
      <c r="O18" s="56"/>
      <c r="P18" s="56"/>
      <c r="Q18" s="61"/>
      <c r="R18" s="74" t="str">
        <f>IFERROR(INDEX(KészülékÁrlista!B:B,MATCH(Megrendelő!$C18,KészülékÁrlista!$A:$A,0)),"-")</f>
        <v>-</v>
      </c>
      <c r="S18" s="75" t="str">
        <f>IFERROR(IF($B18="Listaár",R18,IF(T18="Ready Business",INDEX(KészülékÁrlista!$A:$P,MATCH(Megrendelő!$C18,KészülékÁrlista!$A:$A,0),MATCH($Z18,KészülékÁrlista!$2:$2,0)),IFERROR(INDEX(KészülékÁrlista!$A:$P,MATCH(Megrendelő!$C18,KészülékÁrlista!$A:$A,0),IF(I18="",MATCH(Megrendelő!$T18,KészülékÁrlista!$2:$2,0),MATCH(Megrendelő!$X18,KészülékÁrlista!$2:$2,0)))," "))),"Nem elérhető")</f>
        <v xml:space="preserve"> </v>
      </c>
      <c r="T18" s="76" t="str">
        <f>IFERROR(VLOOKUP($H18,'Választott tarifacsomag'!$A:$D,2,0),"-")</f>
        <v>-</v>
      </c>
      <c r="U18" s="76" t="b">
        <f t="shared" si="2"/>
        <v>1</v>
      </c>
      <c r="V18" s="77" t="str">
        <f t="shared" si="4"/>
        <v>x</v>
      </c>
      <c r="W18" s="76" t="str">
        <f>IFERROR(IF(B18="Internet opció módosítás","Kiegészítő-kategória3",IF(C18="ReadyPay Bankkártya Terminál","Kiegészítő-kategória4",VLOOKUP($H18,'Választott tarifacsomag'!$A:$D,4,0))),"-")</f>
        <v>-</v>
      </c>
      <c r="X18" s="76" t="str">
        <f>IFERROR(IF(AA18=1,T18,IF(W18="Kiegészítő-kategória3",VLOOKUP($I18,'Kiegészítő-kategória3'!$A:$B,2,0),VLOOKUP($I18,'Kiegészítő opció'!$A:$B,2,0))),"-")</f>
        <v>-</v>
      </c>
      <c r="Y18" s="76" t="str">
        <f t="shared" si="5"/>
        <v>NO</v>
      </c>
      <c r="Z18" s="76" t="str">
        <f>IFERROR(VLOOKUP($H18,MAP!#REF!,2,0),"-")</f>
        <v>-</v>
      </c>
      <c r="AA18" s="78" t="str">
        <f>IFERROR(VLOOKUP(H18,'Választott tarifacsomag'!A:E,5,0),"-")</f>
        <v>-</v>
      </c>
      <c r="AB18" s="78">
        <f t="shared" si="6"/>
        <v>0</v>
      </c>
    </row>
    <row r="19" spans="1:28" s="68" customFormat="1" ht="17.25" thickBot="1">
      <c r="A19" s="54"/>
      <c r="B19" s="55"/>
      <c r="C19" s="55"/>
      <c r="D19" s="56"/>
      <c r="E19" s="69" t="str">
        <f t="shared" si="0"/>
        <v xml:space="preserve"> </v>
      </c>
      <c r="F19" s="70" t="str">
        <f t="shared" si="1"/>
        <v/>
      </c>
      <c r="G19" s="71">
        <f t="shared" si="3"/>
        <v>24</v>
      </c>
      <c r="H19" s="55"/>
      <c r="I19" s="55"/>
      <c r="J19" s="56"/>
      <c r="K19" s="58"/>
      <c r="L19" s="59" t="str">
        <f>IFERROR(VLOOKUP($H19,'Választott tarifacsomag'!$A:$D,3,0),"")</f>
        <v/>
      </c>
      <c r="M19" s="60" t="str">
        <f>IFERROR(IF($T19="Ready Business","L",INDEX(KészülékÁrlista!$O:$O,MATCH(Megrendelő!$C19,KészülékÁrlista!$A:$A,0))),"")</f>
        <v/>
      </c>
      <c r="N19" s="55"/>
      <c r="O19" s="56"/>
      <c r="P19" s="56"/>
      <c r="Q19" s="61"/>
      <c r="R19" s="74" t="str">
        <f>IFERROR(INDEX(KészülékÁrlista!B:B,MATCH(Megrendelő!$C19,KészülékÁrlista!$A:$A,0)),"-")</f>
        <v>-</v>
      </c>
      <c r="S19" s="75" t="str">
        <f>IFERROR(IF($B19="Listaár",R19,IF(T19="Ready Business",INDEX(KészülékÁrlista!$A:$P,MATCH(Megrendelő!$C19,KészülékÁrlista!$A:$A,0),MATCH($Z19,KészülékÁrlista!$2:$2,0)),IFERROR(INDEX(KészülékÁrlista!$A:$P,MATCH(Megrendelő!$C19,KészülékÁrlista!$A:$A,0),IF(I19="",MATCH(Megrendelő!$T19,KészülékÁrlista!$2:$2,0),MATCH(Megrendelő!$X19,KészülékÁrlista!$2:$2,0)))," "))),"Nem elérhető")</f>
        <v xml:space="preserve"> </v>
      </c>
      <c r="T19" s="76" t="str">
        <f>IFERROR(VLOOKUP($H19,'Választott tarifacsomag'!$A:$D,2,0),"-")</f>
        <v>-</v>
      </c>
      <c r="U19" s="76" t="b">
        <f t="shared" ref="U19:U82" si="7">E19=S19</f>
        <v>1</v>
      </c>
      <c r="V19" s="77" t="str">
        <f t="shared" si="4"/>
        <v>x</v>
      </c>
      <c r="W19" s="76" t="str">
        <f>IFERROR(IF(B19="Internet opció módosítás","Kiegészítő-kategória3",IF(C19="ReadyPay Bankkártya Terminál","Kiegészítő-kategória4",VLOOKUP($H19,'Választott tarifacsomag'!$A:$D,4,0))),"-")</f>
        <v>-</v>
      </c>
      <c r="X19" s="76" t="str">
        <f>IFERROR(IF(AA19=1,T19,IF(W19="Kiegészítő-kategória3",VLOOKUP($I19,'Kiegészítő-kategória3'!$A:$B,2,0),VLOOKUP($I19,'Kiegészítő opció'!$A:$B,2,0))),"-")</f>
        <v>-</v>
      </c>
      <c r="Y19" s="76" t="str">
        <f t="shared" ref="Y19:Y82" si="8">IFERROR(IF(FIND("Ready Business",H19)&gt;0,"YES","NO"),"NO")</f>
        <v>NO</v>
      </c>
      <c r="Z19" s="76" t="str">
        <f>IFERROR(VLOOKUP($H19,MAP!#REF!,2,0),"-")</f>
        <v>-</v>
      </c>
      <c r="AA19" s="78" t="str">
        <f>IFERROR(VLOOKUP(H19,'Választott tarifacsomag'!A:E,5,0),"-")</f>
        <v>-</v>
      </c>
      <c r="AB19" s="78">
        <f t="shared" ref="AB19:AB82" si="9">IF(Y19="YES",1,0)</f>
        <v>0</v>
      </c>
    </row>
    <row r="20" spans="1:28" s="68" customFormat="1" ht="17.25" thickBot="1">
      <c r="A20" s="54"/>
      <c r="B20" s="55"/>
      <c r="C20" s="55"/>
      <c r="D20" s="56"/>
      <c r="E20" s="69" t="str">
        <f t="shared" si="0"/>
        <v xml:space="preserve"> </v>
      </c>
      <c r="F20" s="70" t="str">
        <f t="shared" si="1"/>
        <v/>
      </c>
      <c r="G20" s="71">
        <f t="shared" si="3"/>
        <v>24</v>
      </c>
      <c r="H20" s="55"/>
      <c r="I20" s="55"/>
      <c r="J20" s="56"/>
      <c r="K20" s="58"/>
      <c r="L20" s="59" t="str">
        <f>IFERROR(VLOOKUP($H20,'Választott tarifacsomag'!$A:$D,3,0),"")</f>
        <v/>
      </c>
      <c r="M20" s="60" t="str">
        <f>IFERROR(IF($T20="Ready Business","L",INDEX(KészülékÁrlista!$O:$O,MATCH(Megrendelő!$C20,KészülékÁrlista!$A:$A,0))),"")</f>
        <v/>
      </c>
      <c r="N20" s="55"/>
      <c r="O20" s="56"/>
      <c r="P20" s="56"/>
      <c r="Q20" s="61"/>
      <c r="R20" s="74" t="str">
        <f>IFERROR(INDEX(KészülékÁrlista!B:B,MATCH(Megrendelő!$C20,KészülékÁrlista!$A:$A,0)),"-")</f>
        <v>-</v>
      </c>
      <c r="S20" s="75" t="str">
        <f>IFERROR(IF($B20="Listaár",R20,IF(T20="Ready Business",INDEX(KészülékÁrlista!$A:$P,MATCH(Megrendelő!$C20,KészülékÁrlista!$A:$A,0),MATCH($Z20,KészülékÁrlista!$2:$2,0)),IFERROR(INDEX(KészülékÁrlista!$A:$P,MATCH(Megrendelő!$C20,KészülékÁrlista!$A:$A,0),IF(I20="",MATCH(Megrendelő!$T20,KészülékÁrlista!$2:$2,0),MATCH(Megrendelő!$X20,KészülékÁrlista!$2:$2,0)))," "))),"Nem elérhető")</f>
        <v xml:space="preserve"> </v>
      </c>
      <c r="T20" s="76" t="str">
        <f>IFERROR(VLOOKUP($H20,'Választott tarifacsomag'!$A:$D,2,0),"-")</f>
        <v>-</v>
      </c>
      <c r="U20" s="76" t="b">
        <f t="shared" si="7"/>
        <v>1</v>
      </c>
      <c r="V20" s="77" t="str">
        <f t="shared" si="4"/>
        <v>x</v>
      </c>
      <c r="W20" s="76" t="str">
        <f>IFERROR(IF(B20="Internet opció módosítás","Kiegészítő-kategória3",IF(C20="ReadyPay Bankkártya Terminál","Kiegészítő-kategória4",VLOOKUP($H20,'Választott tarifacsomag'!$A:$D,4,0))),"-")</f>
        <v>-</v>
      </c>
      <c r="X20" s="76" t="str">
        <f>IFERROR(IF(AA20=1,T20,IF(W20="Kiegészítő-kategória3",VLOOKUP($I20,'Kiegészítő-kategória3'!$A:$B,2,0),VLOOKUP($I20,'Kiegészítő opció'!$A:$B,2,0))),"-")</f>
        <v>-</v>
      </c>
      <c r="Y20" s="76" t="str">
        <f t="shared" si="8"/>
        <v>NO</v>
      </c>
      <c r="Z20" s="76" t="str">
        <f>IFERROR(VLOOKUP($H20,MAP!#REF!,2,0),"-")</f>
        <v>-</v>
      </c>
      <c r="AA20" s="78" t="str">
        <f>IFERROR(VLOOKUP(H20,'Választott tarifacsomag'!A:E,5,0),"-")</f>
        <v>-</v>
      </c>
      <c r="AB20" s="78">
        <f t="shared" si="9"/>
        <v>0</v>
      </c>
    </row>
    <row r="21" spans="1:28" s="68" customFormat="1" ht="17.25" thickBot="1">
      <c r="A21" s="54"/>
      <c r="B21" s="55"/>
      <c r="C21" s="55"/>
      <c r="D21" s="56"/>
      <c r="E21" s="69" t="str">
        <f t="shared" si="0"/>
        <v xml:space="preserve"> </v>
      </c>
      <c r="F21" s="70" t="str">
        <f t="shared" si="1"/>
        <v/>
      </c>
      <c r="G21" s="71">
        <f t="shared" si="3"/>
        <v>24</v>
      </c>
      <c r="H21" s="55"/>
      <c r="I21" s="55"/>
      <c r="J21" s="56"/>
      <c r="K21" s="58"/>
      <c r="L21" s="59" t="str">
        <f>IFERROR(VLOOKUP($H21,'Választott tarifacsomag'!$A:$D,3,0),"")</f>
        <v/>
      </c>
      <c r="M21" s="60" t="str">
        <f>IFERROR(IF($T21="Ready Business","L",INDEX(KészülékÁrlista!$O:$O,MATCH(Megrendelő!$C21,KészülékÁrlista!$A:$A,0))),"")</f>
        <v/>
      </c>
      <c r="N21" s="55"/>
      <c r="O21" s="56"/>
      <c r="P21" s="56"/>
      <c r="Q21" s="61"/>
      <c r="R21" s="74" t="str">
        <f>IFERROR(INDEX(KészülékÁrlista!B:B,MATCH(Megrendelő!$C21,KészülékÁrlista!$A:$A,0)),"-")</f>
        <v>-</v>
      </c>
      <c r="S21" s="75" t="str">
        <f>IFERROR(IF($B21="Listaár",R21,IF(T21="Ready Business",INDEX(KészülékÁrlista!$A:$P,MATCH(Megrendelő!$C21,KészülékÁrlista!$A:$A,0),MATCH($Z21,KészülékÁrlista!$2:$2,0)),IFERROR(INDEX(KészülékÁrlista!$A:$P,MATCH(Megrendelő!$C21,KészülékÁrlista!$A:$A,0),IF(I21="",MATCH(Megrendelő!$T21,KészülékÁrlista!$2:$2,0),MATCH(Megrendelő!$X21,KészülékÁrlista!$2:$2,0)))," "))),"Nem elérhető")</f>
        <v xml:space="preserve"> </v>
      </c>
      <c r="T21" s="76" t="str">
        <f>IFERROR(VLOOKUP($H21,'Választott tarifacsomag'!$A:$D,2,0),"-")</f>
        <v>-</v>
      </c>
      <c r="U21" s="76" t="b">
        <f t="shared" si="7"/>
        <v>1</v>
      </c>
      <c r="V21" s="77" t="str">
        <f t="shared" si="4"/>
        <v>x</v>
      </c>
      <c r="W21" s="76" t="str">
        <f>IFERROR(IF(B21="Internet opció módosítás","Kiegészítő-kategória3",IF(C21="ReadyPay Bankkártya Terminál","Kiegészítő-kategória4",VLOOKUP($H21,'Választott tarifacsomag'!$A:$D,4,0))),"-")</f>
        <v>-</v>
      </c>
      <c r="X21" s="76" t="str">
        <f>IFERROR(IF(AA21=1,T21,IF(W21="Kiegészítő-kategória3",VLOOKUP($I21,'Kiegészítő-kategória3'!$A:$B,2,0),VLOOKUP($I21,'Kiegészítő opció'!$A:$B,2,0))),"-")</f>
        <v>-</v>
      </c>
      <c r="Y21" s="76" t="str">
        <f t="shared" si="8"/>
        <v>NO</v>
      </c>
      <c r="Z21" s="76" t="str">
        <f>IFERROR(VLOOKUP($H21,MAP!#REF!,2,0),"-")</f>
        <v>-</v>
      </c>
      <c r="AA21" s="78" t="str">
        <f>IFERROR(VLOOKUP(H21,'Választott tarifacsomag'!A:E,5,0),"-")</f>
        <v>-</v>
      </c>
      <c r="AB21" s="78">
        <f t="shared" si="9"/>
        <v>0</v>
      </c>
    </row>
    <row r="22" spans="1:28" s="68" customFormat="1" ht="17.25" thickBot="1">
      <c r="A22" s="54"/>
      <c r="B22" s="55"/>
      <c r="C22" s="55"/>
      <c r="D22" s="56"/>
      <c r="E22" s="69" t="str">
        <f t="shared" si="0"/>
        <v xml:space="preserve"> </v>
      </c>
      <c r="F22" s="70" t="str">
        <f t="shared" si="1"/>
        <v/>
      </c>
      <c r="G22" s="71">
        <f t="shared" si="3"/>
        <v>24</v>
      </c>
      <c r="H22" s="55"/>
      <c r="I22" s="55"/>
      <c r="J22" s="56"/>
      <c r="K22" s="58"/>
      <c r="L22" s="59" t="str">
        <f>IFERROR(VLOOKUP($H22,'Választott tarifacsomag'!$A:$D,3,0),"")</f>
        <v/>
      </c>
      <c r="M22" s="60" t="str">
        <f>IFERROR(IF($T22="Ready Business","L",INDEX(KészülékÁrlista!$O:$O,MATCH(Megrendelő!$C22,KészülékÁrlista!$A:$A,0))),"")</f>
        <v/>
      </c>
      <c r="N22" s="55"/>
      <c r="O22" s="56"/>
      <c r="P22" s="56"/>
      <c r="Q22" s="61"/>
      <c r="R22" s="74" t="str">
        <f>IFERROR(INDEX(KészülékÁrlista!B:B,MATCH(Megrendelő!$C22,KészülékÁrlista!$A:$A,0)),"-")</f>
        <v>-</v>
      </c>
      <c r="S22" s="75" t="str">
        <f>IFERROR(IF($B22="Listaár",R22,IF(T22="Ready Business",INDEX(KészülékÁrlista!$A:$P,MATCH(Megrendelő!$C22,KészülékÁrlista!$A:$A,0),MATCH($Z22,KészülékÁrlista!$2:$2,0)),IFERROR(INDEX(KészülékÁrlista!$A:$P,MATCH(Megrendelő!$C22,KészülékÁrlista!$A:$A,0),IF(I22="",MATCH(Megrendelő!$T22,KészülékÁrlista!$2:$2,0),MATCH(Megrendelő!$X22,KészülékÁrlista!$2:$2,0)))," "))),"Nem elérhető")</f>
        <v xml:space="preserve"> </v>
      </c>
      <c r="T22" s="76" t="str">
        <f>IFERROR(VLOOKUP($H22,'Választott tarifacsomag'!$A:$D,2,0),"-")</f>
        <v>-</v>
      </c>
      <c r="U22" s="76" t="b">
        <f t="shared" si="7"/>
        <v>1</v>
      </c>
      <c r="V22" s="77" t="str">
        <f t="shared" si="4"/>
        <v>x</v>
      </c>
      <c r="W22" s="76" t="str">
        <f>IFERROR(IF(B22="Internet opció módosítás","Kiegészítő-kategória3",IF(C22="ReadyPay Bankkártya Terminál","Kiegészítő-kategória4",VLOOKUP($H22,'Választott tarifacsomag'!$A:$D,4,0))),"-")</f>
        <v>-</v>
      </c>
      <c r="X22" s="76" t="str">
        <f>IFERROR(IF(AA22=1,T22,IF(W22="Kiegészítő-kategória3",VLOOKUP($I22,'Kiegészítő-kategória3'!$A:$B,2,0),VLOOKUP($I22,'Kiegészítő opció'!$A:$B,2,0))),"-")</f>
        <v>-</v>
      </c>
      <c r="Y22" s="76" t="str">
        <f t="shared" si="8"/>
        <v>NO</v>
      </c>
      <c r="Z22" s="76" t="str">
        <f>IFERROR(VLOOKUP($H22,MAP!#REF!,2,0),"-")</f>
        <v>-</v>
      </c>
      <c r="AA22" s="78" t="str">
        <f>IFERROR(VLOOKUP(H22,'Választott tarifacsomag'!A:E,5,0),"-")</f>
        <v>-</v>
      </c>
      <c r="AB22" s="78">
        <f t="shared" si="9"/>
        <v>0</v>
      </c>
    </row>
    <row r="23" spans="1:28" s="68" customFormat="1" ht="17.25" thickBot="1">
      <c r="A23" s="54"/>
      <c r="B23" s="55"/>
      <c r="C23" s="55"/>
      <c r="D23" s="56"/>
      <c r="E23" s="69" t="str">
        <f t="shared" si="0"/>
        <v xml:space="preserve"> </v>
      </c>
      <c r="F23" s="70" t="str">
        <f t="shared" si="1"/>
        <v/>
      </c>
      <c r="G23" s="71">
        <f t="shared" si="3"/>
        <v>24</v>
      </c>
      <c r="H23" s="55"/>
      <c r="I23" s="55"/>
      <c r="J23" s="56"/>
      <c r="K23" s="58"/>
      <c r="L23" s="59" t="str">
        <f>IFERROR(VLOOKUP($H23,'Választott tarifacsomag'!$A:$D,3,0),"")</f>
        <v/>
      </c>
      <c r="M23" s="60" t="str">
        <f>IFERROR(IF($T23="Ready Business","L",INDEX(KészülékÁrlista!$O:$O,MATCH(Megrendelő!$C23,KészülékÁrlista!$A:$A,0))),"")</f>
        <v/>
      </c>
      <c r="N23" s="55"/>
      <c r="O23" s="56"/>
      <c r="P23" s="56"/>
      <c r="Q23" s="61"/>
      <c r="R23" s="74" t="str">
        <f>IFERROR(INDEX(KészülékÁrlista!B:B,MATCH(Megrendelő!$C23,KészülékÁrlista!$A:$A,0)),"-")</f>
        <v>-</v>
      </c>
      <c r="S23" s="75" t="str">
        <f>IFERROR(IF($B23="Listaár",R23,IF(T23="Ready Business",INDEX(KészülékÁrlista!$A:$P,MATCH(Megrendelő!$C23,KészülékÁrlista!$A:$A,0),MATCH($Z23,KészülékÁrlista!$2:$2,0)),IFERROR(INDEX(KészülékÁrlista!$A:$P,MATCH(Megrendelő!$C23,KészülékÁrlista!$A:$A,0),IF(I23="",MATCH(Megrendelő!$T23,KészülékÁrlista!$2:$2,0),MATCH(Megrendelő!$X23,KészülékÁrlista!$2:$2,0)))," "))),"Nem elérhető")</f>
        <v xml:space="preserve"> </v>
      </c>
      <c r="T23" s="76" t="str">
        <f>IFERROR(VLOOKUP($H23,'Választott tarifacsomag'!$A:$D,2,0),"-")</f>
        <v>-</v>
      </c>
      <c r="U23" s="76" t="b">
        <f t="shared" si="7"/>
        <v>1</v>
      </c>
      <c r="V23" s="77" t="str">
        <f t="shared" si="4"/>
        <v>x</v>
      </c>
      <c r="W23" s="76" t="str">
        <f>IFERROR(IF(B23="Internet opció módosítás","Kiegészítő-kategória3",IF(C23="ReadyPay Bankkártya Terminál","Kiegészítő-kategória4",VLOOKUP($H23,'Választott tarifacsomag'!$A:$D,4,0))),"-")</f>
        <v>-</v>
      </c>
      <c r="X23" s="76" t="str">
        <f>IFERROR(IF(AA23=1,T23,IF(W23="Kiegészítő-kategória3",VLOOKUP($I23,'Kiegészítő-kategória3'!$A:$B,2,0),VLOOKUP($I23,'Kiegészítő opció'!$A:$B,2,0))),"-")</f>
        <v>-</v>
      </c>
      <c r="Y23" s="76" t="str">
        <f t="shared" si="8"/>
        <v>NO</v>
      </c>
      <c r="Z23" s="76" t="str">
        <f>IFERROR(VLOOKUP($H23,MAP!#REF!,2,0),"-")</f>
        <v>-</v>
      </c>
      <c r="AA23" s="78" t="str">
        <f>IFERROR(VLOOKUP(H23,'Választott tarifacsomag'!A:E,5,0),"-")</f>
        <v>-</v>
      </c>
      <c r="AB23" s="78">
        <f t="shared" si="9"/>
        <v>0</v>
      </c>
    </row>
    <row r="24" spans="1:28" s="68" customFormat="1" ht="17.25" thickBot="1">
      <c r="A24" s="54"/>
      <c r="B24" s="55"/>
      <c r="C24" s="55"/>
      <c r="D24" s="56"/>
      <c r="E24" s="69" t="str">
        <f t="shared" si="0"/>
        <v xml:space="preserve"> </v>
      </c>
      <c r="F24" s="70" t="str">
        <f t="shared" si="1"/>
        <v/>
      </c>
      <c r="G24" s="71">
        <f t="shared" si="3"/>
        <v>24</v>
      </c>
      <c r="H24" s="55"/>
      <c r="I24" s="55"/>
      <c r="J24" s="56"/>
      <c r="K24" s="58"/>
      <c r="L24" s="59" t="str">
        <f>IFERROR(VLOOKUP($H24,'Választott tarifacsomag'!$A:$D,3,0),"")</f>
        <v/>
      </c>
      <c r="M24" s="60" t="str">
        <f>IFERROR(IF($T24="Ready Business","L",INDEX(KészülékÁrlista!$O:$O,MATCH(Megrendelő!$C24,KészülékÁrlista!$A:$A,0))),"")</f>
        <v/>
      </c>
      <c r="N24" s="55"/>
      <c r="O24" s="56"/>
      <c r="P24" s="56"/>
      <c r="Q24" s="61"/>
      <c r="R24" s="74" t="str">
        <f>IFERROR(INDEX(KészülékÁrlista!B:B,MATCH(Megrendelő!$C24,KészülékÁrlista!$A:$A,0)),"-")</f>
        <v>-</v>
      </c>
      <c r="S24" s="75" t="str">
        <f>IFERROR(IF($B24="Listaár",R24,IF(T24="Ready Business",INDEX(KészülékÁrlista!$A:$P,MATCH(Megrendelő!$C24,KészülékÁrlista!$A:$A,0),MATCH($Z24,KészülékÁrlista!$2:$2,0)),IFERROR(INDEX(KészülékÁrlista!$A:$P,MATCH(Megrendelő!$C24,KészülékÁrlista!$A:$A,0),IF(I24="",MATCH(Megrendelő!$T24,KészülékÁrlista!$2:$2,0),MATCH(Megrendelő!$X24,KészülékÁrlista!$2:$2,0)))," "))),"Nem elérhető")</f>
        <v xml:space="preserve"> </v>
      </c>
      <c r="T24" s="76" t="str">
        <f>IFERROR(VLOOKUP($H24,'Választott tarifacsomag'!$A:$D,2,0),"-")</f>
        <v>-</v>
      </c>
      <c r="U24" s="76" t="b">
        <f t="shared" si="7"/>
        <v>1</v>
      </c>
      <c r="V24" s="77" t="str">
        <f t="shared" si="4"/>
        <v>x</v>
      </c>
      <c r="W24" s="76" t="str">
        <f>IFERROR(IF(B24="Internet opció módosítás","Kiegészítő-kategória3",IF(C24="ReadyPay Bankkártya Terminál","Kiegészítő-kategória4",VLOOKUP($H24,'Választott tarifacsomag'!$A:$D,4,0))),"-")</f>
        <v>-</v>
      </c>
      <c r="X24" s="76" t="str">
        <f>IFERROR(IF(AA24=1,T24,IF(W24="Kiegészítő-kategória3",VLOOKUP($I24,'Kiegészítő-kategória3'!$A:$B,2,0),VLOOKUP($I24,'Kiegészítő opció'!$A:$B,2,0))),"-")</f>
        <v>-</v>
      </c>
      <c r="Y24" s="76" t="str">
        <f t="shared" si="8"/>
        <v>NO</v>
      </c>
      <c r="Z24" s="76" t="str">
        <f>IFERROR(VLOOKUP($H24,MAP!#REF!,2,0),"-")</f>
        <v>-</v>
      </c>
      <c r="AA24" s="78" t="str">
        <f>IFERROR(VLOOKUP(H24,'Választott tarifacsomag'!A:E,5,0),"-")</f>
        <v>-</v>
      </c>
      <c r="AB24" s="78">
        <f t="shared" si="9"/>
        <v>0</v>
      </c>
    </row>
    <row r="25" spans="1:28" s="68" customFormat="1" ht="17.25" thickBot="1">
      <c r="A25" s="54"/>
      <c r="B25" s="55"/>
      <c r="C25" s="55"/>
      <c r="D25" s="56"/>
      <c r="E25" s="69" t="str">
        <f t="shared" si="0"/>
        <v xml:space="preserve"> </v>
      </c>
      <c r="F25" s="70" t="str">
        <f t="shared" si="1"/>
        <v/>
      </c>
      <c r="G25" s="71">
        <f t="shared" si="3"/>
        <v>24</v>
      </c>
      <c r="H25" s="55"/>
      <c r="I25" s="55"/>
      <c r="J25" s="56"/>
      <c r="K25" s="58"/>
      <c r="L25" s="59" t="str">
        <f>IFERROR(VLOOKUP($H25,'Választott tarifacsomag'!$A:$D,3,0),"")</f>
        <v/>
      </c>
      <c r="M25" s="60" t="str">
        <f>IFERROR(IF($T25="Ready Business","L",INDEX(KészülékÁrlista!$O:$O,MATCH(Megrendelő!$C25,KészülékÁrlista!$A:$A,0))),"")</f>
        <v/>
      </c>
      <c r="N25" s="55"/>
      <c r="O25" s="56"/>
      <c r="P25" s="56"/>
      <c r="Q25" s="61"/>
      <c r="R25" s="74" t="str">
        <f>IFERROR(INDEX(KészülékÁrlista!B:B,MATCH(Megrendelő!$C25,KészülékÁrlista!$A:$A,0)),"-")</f>
        <v>-</v>
      </c>
      <c r="S25" s="75" t="str">
        <f>IFERROR(IF($B25="Listaár",R25,IF(T25="Ready Business",INDEX(KészülékÁrlista!$A:$P,MATCH(Megrendelő!$C25,KészülékÁrlista!$A:$A,0),MATCH($Z25,KészülékÁrlista!$2:$2,0)),IFERROR(INDEX(KészülékÁrlista!$A:$P,MATCH(Megrendelő!$C25,KészülékÁrlista!$A:$A,0),IF(I25="",MATCH(Megrendelő!$T25,KészülékÁrlista!$2:$2,0),MATCH(Megrendelő!$X25,KészülékÁrlista!$2:$2,0)))," "))),"Nem elérhető")</f>
        <v xml:space="preserve"> </v>
      </c>
      <c r="T25" s="76" t="str">
        <f>IFERROR(VLOOKUP($H25,'Választott tarifacsomag'!$A:$D,2,0),"-")</f>
        <v>-</v>
      </c>
      <c r="U25" s="76" t="b">
        <f t="shared" si="7"/>
        <v>1</v>
      </c>
      <c r="V25" s="77" t="str">
        <f t="shared" si="4"/>
        <v>x</v>
      </c>
      <c r="W25" s="76" t="str">
        <f>IFERROR(IF(B25="Internet opció módosítás","Kiegészítő-kategória3",IF(C25="ReadyPay Bankkártya Terminál","Kiegészítő-kategória4",VLOOKUP($H25,'Választott tarifacsomag'!$A:$D,4,0))),"-")</f>
        <v>-</v>
      </c>
      <c r="X25" s="76" t="str">
        <f>IFERROR(IF(AA25=1,T25,IF(W25="Kiegészítő-kategória3",VLOOKUP($I25,'Kiegészítő-kategória3'!$A:$B,2,0),VLOOKUP($I25,'Kiegészítő opció'!$A:$B,2,0))),"-")</f>
        <v>-</v>
      </c>
      <c r="Y25" s="76" t="str">
        <f t="shared" si="8"/>
        <v>NO</v>
      </c>
      <c r="Z25" s="76" t="str">
        <f>IFERROR(VLOOKUP($H25,MAP!#REF!,2,0),"-")</f>
        <v>-</v>
      </c>
      <c r="AA25" s="78" t="str">
        <f>IFERROR(VLOOKUP(H25,'Választott tarifacsomag'!A:E,5,0),"-")</f>
        <v>-</v>
      </c>
      <c r="AB25" s="78">
        <f t="shared" si="9"/>
        <v>0</v>
      </c>
    </row>
    <row r="26" spans="1:28" s="68" customFormat="1" ht="17.25" thickBot="1">
      <c r="A26" s="54"/>
      <c r="B26" s="55"/>
      <c r="C26" s="55"/>
      <c r="D26" s="56"/>
      <c r="E26" s="69" t="str">
        <f t="shared" si="0"/>
        <v xml:space="preserve"> </v>
      </c>
      <c r="F26" s="70" t="str">
        <f t="shared" si="1"/>
        <v/>
      </c>
      <c r="G26" s="71">
        <f t="shared" si="3"/>
        <v>24</v>
      </c>
      <c r="H26" s="55"/>
      <c r="I26" s="55"/>
      <c r="J26" s="56"/>
      <c r="K26" s="58"/>
      <c r="L26" s="59" t="str">
        <f>IFERROR(VLOOKUP($H26,'Választott tarifacsomag'!$A:$D,3,0),"")</f>
        <v/>
      </c>
      <c r="M26" s="60" t="str">
        <f>IFERROR(IF($T26="Ready Business","L",INDEX(KészülékÁrlista!$O:$O,MATCH(Megrendelő!$C26,KészülékÁrlista!$A:$A,0))),"")</f>
        <v/>
      </c>
      <c r="N26" s="55"/>
      <c r="O26" s="56"/>
      <c r="P26" s="56"/>
      <c r="Q26" s="61"/>
      <c r="R26" s="74" t="str">
        <f>IFERROR(INDEX(KészülékÁrlista!B:B,MATCH(Megrendelő!$C26,KészülékÁrlista!$A:$A,0)),"-")</f>
        <v>-</v>
      </c>
      <c r="S26" s="75" t="str">
        <f>IFERROR(IF($B26="Listaár",R26,IF(T26="Ready Business",INDEX(KészülékÁrlista!$A:$P,MATCH(Megrendelő!$C26,KészülékÁrlista!$A:$A,0),MATCH($Z26,KészülékÁrlista!$2:$2,0)),IFERROR(INDEX(KészülékÁrlista!$A:$P,MATCH(Megrendelő!$C26,KészülékÁrlista!$A:$A,0),IF(I26="",MATCH(Megrendelő!$T26,KészülékÁrlista!$2:$2,0),MATCH(Megrendelő!$X26,KészülékÁrlista!$2:$2,0)))," "))),"Nem elérhető")</f>
        <v xml:space="preserve"> </v>
      </c>
      <c r="T26" s="76" t="str">
        <f>IFERROR(VLOOKUP($H26,'Választott tarifacsomag'!$A:$D,2,0),"-")</f>
        <v>-</v>
      </c>
      <c r="U26" s="76" t="b">
        <f t="shared" si="7"/>
        <v>1</v>
      </c>
      <c r="V26" s="77" t="str">
        <f t="shared" si="4"/>
        <v>x</v>
      </c>
      <c r="W26" s="76" t="str">
        <f>IFERROR(IF(B26="Internet opció módosítás","Kiegészítő-kategória3",IF(C26="ReadyPay Bankkártya Terminál","Kiegészítő-kategória4",VLOOKUP($H26,'Választott tarifacsomag'!$A:$D,4,0))),"-")</f>
        <v>-</v>
      </c>
      <c r="X26" s="76" t="str">
        <f>IFERROR(IF(AA26=1,T26,IF(W26="Kiegészítő-kategória3",VLOOKUP($I26,'Kiegészítő-kategória3'!$A:$B,2,0),VLOOKUP($I26,'Kiegészítő opció'!$A:$B,2,0))),"-")</f>
        <v>-</v>
      </c>
      <c r="Y26" s="76" t="str">
        <f t="shared" si="8"/>
        <v>NO</v>
      </c>
      <c r="Z26" s="76" t="str">
        <f>IFERROR(VLOOKUP($H26,MAP!#REF!,2,0),"-")</f>
        <v>-</v>
      </c>
      <c r="AA26" s="78" t="str">
        <f>IFERROR(VLOOKUP(H26,'Választott tarifacsomag'!A:E,5,0),"-")</f>
        <v>-</v>
      </c>
      <c r="AB26" s="78">
        <f t="shared" si="9"/>
        <v>0</v>
      </c>
    </row>
    <row r="27" spans="1:28" s="68" customFormat="1" ht="17.25" thickBot="1">
      <c r="A27" s="54"/>
      <c r="B27" s="55"/>
      <c r="C27" s="55"/>
      <c r="D27" s="56"/>
      <c r="E27" s="69" t="str">
        <f t="shared" si="0"/>
        <v xml:space="preserve"> </v>
      </c>
      <c r="F27" s="70" t="str">
        <f t="shared" si="1"/>
        <v/>
      </c>
      <c r="G27" s="71">
        <f t="shared" si="3"/>
        <v>24</v>
      </c>
      <c r="H27" s="55"/>
      <c r="I27" s="55"/>
      <c r="J27" s="56"/>
      <c r="K27" s="58"/>
      <c r="L27" s="59" t="str">
        <f>IFERROR(VLOOKUP($H27,'Választott tarifacsomag'!$A:$D,3,0),"")</f>
        <v/>
      </c>
      <c r="M27" s="60" t="str">
        <f>IFERROR(IF($T27="Ready Business","L",INDEX(KészülékÁrlista!$O:$O,MATCH(Megrendelő!$C27,KészülékÁrlista!$A:$A,0))),"")</f>
        <v/>
      </c>
      <c r="N27" s="55"/>
      <c r="O27" s="56"/>
      <c r="P27" s="56"/>
      <c r="Q27" s="61"/>
      <c r="R27" s="74" t="str">
        <f>IFERROR(INDEX(KészülékÁrlista!B:B,MATCH(Megrendelő!$C27,KészülékÁrlista!$A:$A,0)),"-")</f>
        <v>-</v>
      </c>
      <c r="S27" s="75" t="str">
        <f>IFERROR(IF($B27="Listaár",R27,IF(T27="Ready Business",INDEX(KészülékÁrlista!$A:$P,MATCH(Megrendelő!$C27,KészülékÁrlista!$A:$A,0),MATCH($Z27,KészülékÁrlista!$2:$2,0)),IFERROR(INDEX(KészülékÁrlista!$A:$P,MATCH(Megrendelő!$C27,KészülékÁrlista!$A:$A,0),IF(I27="",MATCH(Megrendelő!$T27,KészülékÁrlista!$2:$2,0),MATCH(Megrendelő!$X27,KészülékÁrlista!$2:$2,0)))," "))),"Nem elérhető")</f>
        <v xml:space="preserve"> </v>
      </c>
      <c r="T27" s="76" t="str">
        <f>IFERROR(VLOOKUP($H27,'Választott tarifacsomag'!$A:$D,2,0),"-")</f>
        <v>-</v>
      </c>
      <c r="U27" s="76" t="b">
        <f t="shared" si="7"/>
        <v>1</v>
      </c>
      <c r="V27" s="77" t="str">
        <f t="shared" si="4"/>
        <v>x</v>
      </c>
      <c r="W27" s="76" t="str">
        <f>IFERROR(IF(B27="Internet opció módosítás","Kiegészítő-kategória3",IF(C27="ReadyPay Bankkártya Terminál","Kiegészítő-kategória4",VLOOKUP($H27,'Választott tarifacsomag'!$A:$D,4,0))),"-")</f>
        <v>-</v>
      </c>
      <c r="X27" s="76" t="str">
        <f>IFERROR(IF(AA27=1,T27,IF(W27="Kiegészítő-kategória3",VLOOKUP($I27,'Kiegészítő-kategória3'!$A:$B,2,0),VLOOKUP($I27,'Kiegészítő opció'!$A:$B,2,0))),"-")</f>
        <v>-</v>
      </c>
      <c r="Y27" s="76" t="str">
        <f t="shared" si="8"/>
        <v>NO</v>
      </c>
      <c r="Z27" s="76" t="str">
        <f>IFERROR(VLOOKUP($H27,MAP!#REF!,2,0),"-")</f>
        <v>-</v>
      </c>
      <c r="AA27" s="78" t="str">
        <f>IFERROR(VLOOKUP(H27,'Választott tarifacsomag'!A:E,5,0),"-")</f>
        <v>-</v>
      </c>
      <c r="AB27" s="78">
        <f t="shared" si="9"/>
        <v>0</v>
      </c>
    </row>
    <row r="28" spans="1:28" s="68" customFormat="1" ht="17.25" thickBot="1">
      <c r="A28" s="54"/>
      <c r="B28" s="55"/>
      <c r="C28" s="55"/>
      <c r="D28" s="56"/>
      <c r="E28" s="69" t="str">
        <f t="shared" si="0"/>
        <v xml:space="preserve"> </v>
      </c>
      <c r="F28" s="70" t="str">
        <f t="shared" si="1"/>
        <v/>
      </c>
      <c r="G28" s="71">
        <f t="shared" si="3"/>
        <v>24</v>
      </c>
      <c r="H28" s="55"/>
      <c r="I28" s="55"/>
      <c r="J28" s="56"/>
      <c r="K28" s="58"/>
      <c r="L28" s="59" t="str">
        <f>IFERROR(VLOOKUP($H28,'Választott tarifacsomag'!$A:$D,3,0),"")</f>
        <v/>
      </c>
      <c r="M28" s="60" t="str">
        <f>IFERROR(IF($T28="Ready Business","L",INDEX(KészülékÁrlista!$O:$O,MATCH(Megrendelő!$C28,KészülékÁrlista!$A:$A,0))),"")</f>
        <v/>
      </c>
      <c r="N28" s="55"/>
      <c r="O28" s="56"/>
      <c r="P28" s="56"/>
      <c r="Q28" s="61"/>
      <c r="R28" s="74" t="str">
        <f>IFERROR(INDEX(KészülékÁrlista!B:B,MATCH(Megrendelő!$C28,KészülékÁrlista!$A:$A,0)),"-")</f>
        <v>-</v>
      </c>
      <c r="S28" s="75" t="str">
        <f>IFERROR(IF($B28="Listaár",R28,IF(T28="Ready Business",INDEX(KészülékÁrlista!$A:$P,MATCH(Megrendelő!$C28,KészülékÁrlista!$A:$A,0),MATCH($Z28,KészülékÁrlista!$2:$2,0)),IFERROR(INDEX(KészülékÁrlista!$A:$P,MATCH(Megrendelő!$C28,KészülékÁrlista!$A:$A,0),IF(I28="",MATCH(Megrendelő!$T28,KészülékÁrlista!$2:$2,0),MATCH(Megrendelő!$X28,KészülékÁrlista!$2:$2,0)))," "))),"Nem elérhető")</f>
        <v xml:space="preserve"> </v>
      </c>
      <c r="T28" s="76" t="str">
        <f>IFERROR(VLOOKUP($H28,'Választott tarifacsomag'!$A:$D,2,0),"-")</f>
        <v>-</v>
      </c>
      <c r="U28" s="76" t="b">
        <f t="shared" si="7"/>
        <v>1</v>
      </c>
      <c r="V28" s="77" t="str">
        <f t="shared" si="4"/>
        <v>x</v>
      </c>
      <c r="W28" s="76" t="str">
        <f>IFERROR(IF(B28="Internet opció módosítás","Kiegészítő-kategória3",IF(C28="ReadyPay Bankkártya Terminál","Kiegészítő-kategória4",VLOOKUP($H28,'Választott tarifacsomag'!$A:$D,4,0))),"-")</f>
        <v>-</v>
      </c>
      <c r="X28" s="76" t="str">
        <f>IFERROR(IF(AA28=1,T28,IF(W28="Kiegészítő-kategória3",VLOOKUP($I28,'Kiegészítő-kategória3'!$A:$B,2,0),VLOOKUP($I28,'Kiegészítő opció'!$A:$B,2,0))),"-")</f>
        <v>-</v>
      </c>
      <c r="Y28" s="76" t="str">
        <f t="shared" si="8"/>
        <v>NO</v>
      </c>
      <c r="Z28" s="76" t="str">
        <f>IFERROR(VLOOKUP($H28,MAP!#REF!,2,0),"-")</f>
        <v>-</v>
      </c>
      <c r="AA28" s="78" t="str">
        <f>IFERROR(VLOOKUP(H28,'Választott tarifacsomag'!A:E,5,0),"-")</f>
        <v>-</v>
      </c>
      <c r="AB28" s="78">
        <f t="shared" si="9"/>
        <v>0</v>
      </c>
    </row>
    <row r="29" spans="1:28" s="68" customFormat="1" ht="17.25" thickBot="1">
      <c r="A29" s="54"/>
      <c r="B29" s="55"/>
      <c r="C29" s="55"/>
      <c r="D29" s="56"/>
      <c r="E29" s="69" t="str">
        <f t="shared" si="0"/>
        <v xml:space="preserve"> </v>
      </c>
      <c r="F29" s="70" t="str">
        <f t="shared" si="1"/>
        <v/>
      </c>
      <c r="G29" s="71">
        <f t="shared" si="3"/>
        <v>24</v>
      </c>
      <c r="H29" s="55"/>
      <c r="I29" s="55"/>
      <c r="J29" s="56"/>
      <c r="K29" s="58"/>
      <c r="L29" s="59" t="str">
        <f>IFERROR(VLOOKUP($H29,'Választott tarifacsomag'!$A:$D,3,0),"")</f>
        <v/>
      </c>
      <c r="M29" s="60" t="str">
        <f>IFERROR(IF($T29="Ready Business","L",INDEX(KészülékÁrlista!$O:$O,MATCH(Megrendelő!$C29,KészülékÁrlista!$A:$A,0))),"")</f>
        <v/>
      </c>
      <c r="N29" s="55"/>
      <c r="O29" s="56"/>
      <c r="P29" s="56"/>
      <c r="Q29" s="61"/>
      <c r="R29" s="74" t="str">
        <f>IFERROR(INDEX(KészülékÁrlista!B:B,MATCH(Megrendelő!$C29,KészülékÁrlista!$A:$A,0)),"-")</f>
        <v>-</v>
      </c>
      <c r="S29" s="75" t="str">
        <f>IFERROR(IF($B29="Listaár",R29,IF(T29="Ready Business",INDEX(KészülékÁrlista!$A:$P,MATCH(Megrendelő!$C29,KészülékÁrlista!$A:$A,0),MATCH($Z29,KészülékÁrlista!$2:$2,0)),IFERROR(INDEX(KészülékÁrlista!$A:$P,MATCH(Megrendelő!$C29,KészülékÁrlista!$A:$A,0),IF(I29="",MATCH(Megrendelő!$T29,KészülékÁrlista!$2:$2,0),MATCH(Megrendelő!$X29,KészülékÁrlista!$2:$2,0)))," "))),"Nem elérhető")</f>
        <v xml:space="preserve"> </v>
      </c>
      <c r="T29" s="76" t="str">
        <f>IFERROR(VLOOKUP($H29,'Választott tarifacsomag'!$A:$D,2,0),"-")</f>
        <v>-</v>
      </c>
      <c r="U29" s="76" t="b">
        <f t="shared" si="7"/>
        <v>1</v>
      </c>
      <c r="V29" s="77" t="str">
        <f t="shared" si="4"/>
        <v>x</v>
      </c>
      <c r="W29" s="76" t="str">
        <f>IFERROR(IF(B29="Internet opció módosítás","Kiegészítő-kategória3",IF(C29="ReadyPay Bankkártya Terminál","Kiegészítő-kategória4",VLOOKUP($H29,'Választott tarifacsomag'!$A:$D,4,0))),"-")</f>
        <v>-</v>
      </c>
      <c r="X29" s="76" t="str">
        <f>IFERROR(IF(AA29=1,T29,IF(W29="Kiegészítő-kategória3",VLOOKUP($I29,'Kiegészítő-kategória3'!$A:$B,2,0),VLOOKUP($I29,'Kiegészítő opció'!$A:$B,2,0))),"-")</f>
        <v>-</v>
      </c>
      <c r="Y29" s="76" t="str">
        <f t="shared" si="8"/>
        <v>NO</v>
      </c>
      <c r="Z29" s="76" t="str">
        <f>IFERROR(VLOOKUP($H29,MAP!#REF!,2,0),"-")</f>
        <v>-</v>
      </c>
      <c r="AA29" s="78" t="str">
        <f>IFERROR(VLOOKUP(H29,'Választott tarifacsomag'!A:E,5,0),"-")</f>
        <v>-</v>
      </c>
      <c r="AB29" s="78">
        <f t="shared" si="9"/>
        <v>0</v>
      </c>
    </row>
    <row r="30" spans="1:28" s="68" customFormat="1" ht="17.25" thickBot="1">
      <c r="A30" s="54"/>
      <c r="B30" s="55"/>
      <c r="C30" s="55"/>
      <c r="D30" s="56"/>
      <c r="E30" s="69" t="str">
        <f t="shared" si="0"/>
        <v xml:space="preserve"> </v>
      </c>
      <c r="F30" s="70" t="str">
        <f t="shared" si="1"/>
        <v/>
      </c>
      <c r="G30" s="71">
        <f t="shared" si="3"/>
        <v>24</v>
      </c>
      <c r="H30" s="55"/>
      <c r="I30" s="55"/>
      <c r="J30" s="56"/>
      <c r="K30" s="58"/>
      <c r="L30" s="59" t="str">
        <f>IFERROR(VLOOKUP($H30,'Választott tarifacsomag'!$A:$D,3,0),"")</f>
        <v/>
      </c>
      <c r="M30" s="60" t="str">
        <f>IFERROR(IF($T30="Ready Business","L",INDEX(KészülékÁrlista!$O:$O,MATCH(Megrendelő!$C30,KészülékÁrlista!$A:$A,0))),"")</f>
        <v/>
      </c>
      <c r="N30" s="55"/>
      <c r="O30" s="56"/>
      <c r="P30" s="56"/>
      <c r="Q30" s="61"/>
      <c r="R30" s="74" t="str">
        <f>IFERROR(INDEX(KészülékÁrlista!B:B,MATCH(Megrendelő!$C30,KészülékÁrlista!$A:$A,0)),"-")</f>
        <v>-</v>
      </c>
      <c r="S30" s="75" t="str">
        <f>IFERROR(IF($B30="Listaár",R30,IF(T30="Ready Business",INDEX(KészülékÁrlista!$A:$P,MATCH(Megrendelő!$C30,KészülékÁrlista!$A:$A,0),MATCH($Z30,KészülékÁrlista!$2:$2,0)),IFERROR(INDEX(KészülékÁrlista!$A:$P,MATCH(Megrendelő!$C30,KészülékÁrlista!$A:$A,0),IF(I30="",MATCH(Megrendelő!$T30,KészülékÁrlista!$2:$2,0),MATCH(Megrendelő!$X30,KészülékÁrlista!$2:$2,0)))," "))),"Nem elérhető")</f>
        <v xml:space="preserve"> </v>
      </c>
      <c r="T30" s="76" t="str">
        <f>IFERROR(VLOOKUP($H30,'Választott tarifacsomag'!$A:$D,2,0),"-")</f>
        <v>-</v>
      </c>
      <c r="U30" s="76" t="b">
        <f t="shared" si="7"/>
        <v>1</v>
      </c>
      <c r="V30" s="77" t="str">
        <f t="shared" si="4"/>
        <v>x</v>
      </c>
      <c r="W30" s="76" t="str">
        <f>IFERROR(IF(B30="Internet opció módosítás","Kiegészítő-kategória3",IF(C30="ReadyPay Bankkártya Terminál","Kiegészítő-kategória4",VLOOKUP($H30,'Választott tarifacsomag'!$A:$D,4,0))),"-")</f>
        <v>-</v>
      </c>
      <c r="X30" s="76" t="str">
        <f>IFERROR(IF(AA30=1,T30,IF(W30="Kiegészítő-kategória3",VLOOKUP($I30,'Kiegészítő-kategória3'!$A:$B,2,0),VLOOKUP($I30,'Kiegészítő opció'!$A:$B,2,0))),"-")</f>
        <v>-</v>
      </c>
      <c r="Y30" s="76" t="str">
        <f t="shared" si="8"/>
        <v>NO</v>
      </c>
      <c r="Z30" s="76" t="str">
        <f>IFERROR(VLOOKUP($H30,MAP!#REF!,2,0),"-")</f>
        <v>-</v>
      </c>
      <c r="AA30" s="78" t="str">
        <f>IFERROR(VLOOKUP(H30,'Választott tarifacsomag'!A:E,5,0),"-")</f>
        <v>-</v>
      </c>
      <c r="AB30" s="78">
        <f t="shared" si="9"/>
        <v>0</v>
      </c>
    </row>
    <row r="31" spans="1:28" s="68" customFormat="1" ht="17.25" thickBot="1">
      <c r="A31" s="54"/>
      <c r="B31" s="55"/>
      <c r="C31" s="55"/>
      <c r="D31" s="56"/>
      <c r="E31" s="69" t="str">
        <f t="shared" si="0"/>
        <v xml:space="preserve"> </v>
      </c>
      <c r="F31" s="70" t="str">
        <f t="shared" si="1"/>
        <v/>
      </c>
      <c r="G31" s="71">
        <f t="shared" si="3"/>
        <v>24</v>
      </c>
      <c r="H31" s="55"/>
      <c r="I31" s="55"/>
      <c r="J31" s="56"/>
      <c r="K31" s="58"/>
      <c r="L31" s="59" t="str">
        <f>IFERROR(VLOOKUP($H31,'Választott tarifacsomag'!$A:$D,3,0),"")</f>
        <v/>
      </c>
      <c r="M31" s="60" t="str">
        <f>IFERROR(IF($T31="Ready Business","L",INDEX(KészülékÁrlista!$O:$O,MATCH(Megrendelő!$C31,KészülékÁrlista!$A:$A,0))),"")</f>
        <v/>
      </c>
      <c r="N31" s="55"/>
      <c r="O31" s="56"/>
      <c r="P31" s="56"/>
      <c r="Q31" s="61"/>
      <c r="R31" s="74" t="str">
        <f>IFERROR(INDEX(KészülékÁrlista!B:B,MATCH(Megrendelő!$C31,KészülékÁrlista!$A:$A,0)),"-")</f>
        <v>-</v>
      </c>
      <c r="S31" s="75" t="str">
        <f>IFERROR(IF($B31="Listaár",R31,IF(T31="Ready Business",INDEX(KészülékÁrlista!$A:$P,MATCH(Megrendelő!$C31,KészülékÁrlista!$A:$A,0),MATCH($Z31,KészülékÁrlista!$2:$2,0)),IFERROR(INDEX(KészülékÁrlista!$A:$P,MATCH(Megrendelő!$C31,KészülékÁrlista!$A:$A,0),IF(I31="",MATCH(Megrendelő!$T31,KészülékÁrlista!$2:$2,0),MATCH(Megrendelő!$X31,KészülékÁrlista!$2:$2,0)))," "))),"Nem elérhető")</f>
        <v xml:space="preserve"> </v>
      </c>
      <c r="T31" s="76" t="str">
        <f>IFERROR(VLOOKUP($H31,'Választott tarifacsomag'!$A:$D,2,0),"-")</f>
        <v>-</v>
      </c>
      <c r="U31" s="76" t="b">
        <f t="shared" si="7"/>
        <v>1</v>
      </c>
      <c r="V31" s="77" t="str">
        <f t="shared" si="4"/>
        <v>x</v>
      </c>
      <c r="W31" s="76" t="str">
        <f>IFERROR(IF(B31="Internet opció módosítás","Kiegészítő-kategória3",IF(C31="ReadyPay Bankkártya Terminál","Kiegészítő-kategória4",VLOOKUP($H31,'Választott tarifacsomag'!$A:$D,4,0))),"-")</f>
        <v>-</v>
      </c>
      <c r="X31" s="76" t="str">
        <f>IFERROR(IF(AA31=1,T31,IF(W31="Kiegészítő-kategória3",VLOOKUP($I31,'Kiegészítő-kategória3'!$A:$B,2,0),VLOOKUP($I31,'Kiegészítő opció'!$A:$B,2,0))),"-")</f>
        <v>-</v>
      </c>
      <c r="Y31" s="76" t="str">
        <f t="shared" si="8"/>
        <v>NO</v>
      </c>
      <c r="Z31" s="76" t="str">
        <f>IFERROR(VLOOKUP($H31,MAP!#REF!,2,0),"-")</f>
        <v>-</v>
      </c>
      <c r="AA31" s="78" t="str">
        <f>IFERROR(VLOOKUP(H31,'Választott tarifacsomag'!A:E,5,0),"-")</f>
        <v>-</v>
      </c>
      <c r="AB31" s="78">
        <f t="shared" si="9"/>
        <v>0</v>
      </c>
    </row>
    <row r="32" spans="1:28" s="68" customFormat="1" ht="17.25" thickBot="1">
      <c r="A32" s="54"/>
      <c r="B32" s="55"/>
      <c r="C32" s="55"/>
      <c r="D32" s="56"/>
      <c r="E32" s="69" t="str">
        <f t="shared" si="0"/>
        <v xml:space="preserve"> </v>
      </c>
      <c r="F32" s="70" t="str">
        <f t="shared" si="1"/>
        <v/>
      </c>
      <c r="G32" s="71">
        <f t="shared" si="3"/>
        <v>24</v>
      </c>
      <c r="H32" s="55"/>
      <c r="I32" s="55"/>
      <c r="J32" s="56"/>
      <c r="K32" s="58"/>
      <c r="L32" s="59" t="str">
        <f>IFERROR(VLOOKUP($H32,'Választott tarifacsomag'!$A:$D,3,0),"")</f>
        <v/>
      </c>
      <c r="M32" s="60" t="str">
        <f>IFERROR(IF($T32="Ready Business","L",INDEX(KészülékÁrlista!$O:$O,MATCH(Megrendelő!$C32,KészülékÁrlista!$A:$A,0))),"")</f>
        <v/>
      </c>
      <c r="N32" s="55"/>
      <c r="O32" s="56"/>
      <c r="P32" s="56"/>
      <c r="Q32" s="61"/>
      <c r="R32" s="74" t="str">
        <f>IFERROR(INDEX(KészülékÁrlista!B:B,MATCH(Megrendelő!$C32,KészülékÁrlista!$A:$A,0)),"-")</f>
        <v>-</v>
      </c>
      <c r="S32" s="75" t="str">
        <f>IFERROR(IF($B32="Listaár",R32,IF(T32="Ready Business",INDEX(KészülékÁrlista!$A:$P,MATCH(Megrendelő!$C32,KészülékÁrlista!$A:$A,0),MATCH($Z32,KészülékÁrlista!$2:$2,0)),IFERROR(INDEX(KészülékÁrlista!$A:$P,MATCH(Megrendelő!$C32,KészülékÁrlista!$A:$A,0),IF(I32="",MATCH(Megrendelő!$T32,KészülékÁrlista!$2:$2,0),MATCH(Megrendelő!$X32,KészülékÁrlista!$2:$2,0)))," "))),"Nem elérhető")</f>
        <v xml:space="preserve"> </v>
      </c>
      <c r="T32" s="76" t="str">
        <f>IFERROR(VLOOKUP($H32,'Választott tarifacsomag'!$A:$D,2,0),"-")</f>
        <v>-</v>
      </c>
      <c r="U32" s="76" t="b">
        <f t="shared" si="7"/>
        <v>1</v>
      </c>
      <c r="V32" s="77" t="str">
        <f t="shared" si="4"/>
        <v>x</v>
      </c>
      <c r="W32" s="76" t="str">
        <f>IFERROR(IF(B32="Internet opció módosítás","Kiegészítő-kategória3",IF(C32="ReadyPay Bankkártya Terminál","Kiegészítő-kategória4",VLOOKUP($H32,'Választott tarifacsomag'!$A:$D,4,0))),"-")</f>
        <v>-</v>
      </c>
      <c r="X32" s="76" t="str">
        <f>IFERROR(IF(AA32=1,T32,IF(W32="Kiegészítő-kategória3",VLOOKUP($I32,'Kiegészítő-kategória3'!$A:$B,2,0),VLOOKUP($I32,'Kiegészítő opció'!$A:$B,2,0))),"-")</f>
        <v>-</v>
      </c>
      <c r="Y32" s="76" t="str">
        <f t="shared" si="8"/>
        <v>NO</v>
      </c>
      <c r="Z32" s="76" t="str">
        <f>IFERROR(VLOOKUP($H32,MAP!#REF!,2,0),"-")</f>
        <v>-</v>
      </c>
      <c r="AA32" s="78" t="str">
        <f>IFERROR(VLOOKUP(H32,'Választott tarifacsomag'!A:E,5,0),"-")</f>
        <v>-</v>
      </c>
      <c r="AB32" s="78">
        <f t="shared" si="9"/>
        <v>0</v>
      </c>
    </row>
    <row r="33" spans="1:28" s="68" customFormat="1" ht="17.25" thickBot="1">
      <c r="A33" s="54"/>
      <c r="B33" s="55"/>
      <c r="C33" s="55"/>
      <c r="D33" s="56"/>
      <c r="E33" s="69" t="str">
        <f t="shared" si="0"/>
        <v xml:space="preserve"> </v>
      </c>
      <c r="F33" s="70" t="str">
        <f t="shared" si="1"/>
        <v/>
      </c>
      <c r="G33" s="71">
        <f t="shared" si="3"/>
        <v>24</v>
      </c>
      <c r="H33" s="55"/>
      <c r="I33" s="55"/>
      <c r="J33" s="56"/>
      <c r="K33" s="58"/>
      <c r="L33" s="59" t="str">
        <f>IFERROR(VLOOKUP($H33,'Választott tarifacsomag'!$A:$D,3,0),"")</f>
        <v/>
      </c>
      <c r="M33" s="60" t="str">
        <f>IFERROR(IF($T33="Ready Business","L",INDEX(KészülékÁrlista!$O:$O,MATCH(Megrendelő!$C33,KészülékÁrlista!$A:$A,0))),"")</f>
        <v/>
      </c>
      <c r="N33" s="55"/>
      <c r="O33" s="56"/>
      <c r="P33" s="56"/>
      <c r="Q33" s="61"/>
      <c r="R33" s="74" t="str">
        <f>IFERROR(INDEX(KészülékÁrlista!B:B,MATCH(Megrendelő!$C33,KészülékÁrlista!$A:$A,0)),"-")</f>
        <v>-</v>
      </c>
      <c r="S33" s="75" t="str">
        <f>IFERROR(IF($B33="Listaár",R33,IF(T33="Ready Business",INDEX(KészülékÁrlista!$A:$P,MATCH(Megrendelő!$C33,KészülékÁrlista!$A:$A,0),MATCH($Z33,KészülékÁrlista!$2:$2,0)),IFERROR(INDEX(KészülékÁrlista!$A:$P,MATCH(Megrendelő!$C33,KészülékÁrlista!$A:$A,0),IF(I33="",MATCH(Megrendelő!$T33,KészülékÁrlista!$2:$2,0),MATCH(Megrendelő!$X33,KészülékÁrlista!$2:$2,0)))," "))),"Nem elérhető")</f>
        <v xml:space="preserve"> </v>
      </c>
      <c r="T33" s="76" t="str">
        <f>IFERROR(VLOOKUP($H33,'Választott tarifacsomag'!$A:$D,2,0),"-")</f>
        <v>-</v>
      </c>
      <c r="U33" s="76" t="b">
        <f t="shared" si="7"/>
        <v>1</v>
      </c>
      <c r="V33" s="77" t="str">
        <f t="shared" si="4"/>
        <v>x</v>
      </c>
      <c r="W33" s="76" t="str">
        <f>IFERROR(IF(B33="Internet opció módosítás","Kiegészítő-kategória3",IF(C33="ReadyPay Bankkártya Terminál","Kiegészítő-kategória4",VLOOKUP($H33,'Választott tarifacsomag'!$A:$D,4,0))),"-")</f>
        <v>-</v>
      </c>
      <c r="X33" s="76" t="str">
        <f>IFERROR(IF(AA33=1,T33,IF(W33="Kiegészítő-kategória3",VLOOKUP($I33,'Kiegészítő-kategória3'!$A:$B,2,0),VLOOKUP($I33,'Kiegészítő opció'!$A:$B,2,0))),"-")</f>
        <v>-</v>
      </c>
      <c r="Y33" s="76" t="str">
        <f t="shared" si="8"/>
        <v>NO</v>
      </c>
      <c r="Z33" s="76" t="str">
        <f>IFERROR(VLOOKUP($H33,MAP!#REF!,2,0),"-")</f>
        <v>-</v>
      </c>
      <c r="AA33" s="78" t="str">
        <f>IFERROR(VLOOKUP(H33,'Választott tarifacsomag'!A:E,5,0),"-")</f>
        <v>-</v>
      </c>
      <c r="AB33" s="78">
        <f t="shared" si="9"/>
        <v>0</v>
      </c>
    </row>
    <row r="34" spans="1:28" s="68" customFormat="1" ht="17.25" thickBot="1">
      <c r="A34" s="54"/>
      <c r="B34" s="55"/>
      <c r="C34" s="55"/>
      <c r="D34" s="56"/>
      <c r="E34" s="69" t="str">
        <f t="shared" si="0"/>
        <v xml:space="preserve"> </v>
      </c>
      <c r="F34" s="70" t="str">
        <f t="shared" si="1"/>
        <v/>
      </c>
      <c r="G34" s="71">
        <f t="shared" si="3"/>
        <v>24</v>
      </c>
      <c r="H34" s="55"/>
      <c r="I34" s="55"/>
      <c r="J34" s="56"/>
      <c r="K34" s="58"/>
      <c r="L34" s="59" t="str">
        <f>IFERROR(VLOOKUP($H34,'Választott tarifacsomag'!$A:$D,3,0),"")</f>
        <v/>
      </c>
      <c r="M34" s="60" t="str">
        <f>IFERROR(IF($T34="Ready Business","L",INDEX(KészülékÁrlista!$O:$O,MATCH(Megrendelő!$C34,KészülékÁrlista!$A:$A,0))),"")</f>
        <v/>
      </c>
      <c r="N34" s="55"/>
      <c r="O34" s="56"/>
      <c r="P34" s="56"/>
      <c r="Q34" s="61"/>
      <c r="R34" s="74" t="str">
        <f>IFERROR(INDEX(KészülékÁrlista!B:B,MATCH(Megrendelő!$C34,KészülékÁrlista!$A:$A,0)),"-")</f>
        <v>-</v>
      </c>
      <c r="S34" s="75" t="str">
        <f>IFERROR(IF($B34="Listaár",R34,IF(T34="Ready Business",INDEX(KészülékÁrlista!$A:$P,MATCH(Megrendelő!$C34,KészülékÁrlista!$A:$A,0),MATCH($Z34,KészülékÁrlista!$2:$2,0)),IFERROR(INDEX(KészülékÁrlista!$A:$P,MATCH(Megrendelő!$C34,KészülékÁrlista!$A:$A,0),IF(I34="",MATCH(Megrendelő!$T34,KészülékÁrlista!$2:$2,0),MATCH(Megrendelő!$X34,KészülékÁrlista!$2:$2,0)))," "))),"Nem elérhető")</f>
        <v xml:space="preserve"> </v>
      </c>
      <c r="T34" s="76" t="str">
        <f>IFERROR(VLOOKUP($H34,'Választott tarifacsomag'!$A:$D,2,0),"-")</f>
        <v>-</v>
      </c>
      <c r="U34" s="76" t="b">
        <f t="shared" si="7"/>
        <v>1</v>
      </c>
      <c r="V34" s="77" t="str">
        <f t="shared" si="4"/>
        <v>x</v>
      </c>
      <c r="W34" s="76" t="str">
        <f>IFERROR(IF(B34="Internet opció módosítás","Kiegészítő-kategória3",IF(C34="ReadyPay Bankkártya Terminál","Kiegészítő-kategória4",VLOOKUP($H34,'Választott tarifacsomag'!$A:$D,4,0))),"-")</f>
        <v>-</v>
      </c>
      <c r="X34" s="76" t="str">
        <f>IFERROR(IF(AA34=1,T34,IF(W34="Kiegészítő-kategória3",VLOOKUP($I34,'Kiegészítő-kategória3'!$A:$B,2,0),VLOOKUP($I34,'Kiegészítő opció'!$A:$B,2,0))),"-")</f>
        <v>-</v>
      </c>
      <c r="Y34" s="76" t="str">
        <f t="shared" si="8"/>
        <v>NO</v>
      </c>
      <c r="Z34" s="76" t="str">
        <f>IFERROR(VLOOKUP($H34,MAP!#REF!,2,0),"-")</f>
        <v>-</v>
      </c>
      <c r="AA34" s="78" t="str">
        <f>IFERROR(VLOOKUP(H34,'Választott tarifacsomag'!A:E,5,0),"-")</f>
        <v>-</v>
      </c>
      <c r="AB34" s="78">
        <f t="shared" si="9"/>
        <v>0</v>
      </c>
    </row>
    <row r="35" spans="1:28" s="68" customFormat="1" ht="17.25" thickBot="1">
      <c r="A35" s="54"/>
      <c r="B35" s="55"/>
      <c r="C35" s="55"/>
      <c r="D35" s="56"/>
      <c r="E35" s="69" t="str">
        <f t="shared" si="0"/>
        <v xml:space="preserve"> </v>
      </c>
      <c r="F35" s="70" t="str">
        <f t="shared" si="1"/>
        <v/>
      </c>
      <c r="G35" s="71">
        <f t="shared" si="3"/>
        <v>24</v>
      </c>
      <c r="H35" s="55"/>
      <c r="I35" s="55"/>
      <c r="J35" s="56"/>
      <c r="K35" s="58"/>
      <c r="L35" s="59" t="str">
        <f>IFERROR(VLOOKUP($H35,'Választott tarifacsomag'!$A:$D,3,0),"")</f>
        <v/>
      </c>
      <c r="M35" s="60" t="str">
        <f>IFERROR(IF($T35="Ready Business","L",INDEX(KészülékÁrlista!$O:$O,MATCH(Megrendelő!$C35,KészülékÁrlista!$A:$A,0))),"")</f>
        <v/>
      </c>
      <c r="N35" s="55"/>
      <c r="O35" s="56"/>
      <c r="P35" s="56"/>
      <c r="Q35" s="61"/>
      <c r="R35" s="74" t="str">
        <f>IFERROR(INDEX(KészülékÁrlista!B:B,MATCH(Megrendelő!$C35,KészülékÁrlista!$A:$A,0)),"-")</f>
        <v>-</v>
      </c>
      <c r="S35" s="75" t="str">
        <f>IFERROR(IF($B35="Listaár",R35,IF(T35="Ready Business",INDEX(KészülékÁrlista!$A:$P,MATCH(Megrendelő!$C35,KészülékÁrlista!$A:$A,0),MATCH($Z35,KészülékÁrlista!$2:$2,0)),IFERROR(INDEX(KészülékÁrlista!$A:$P,MATCH(Megrendelő!$C35,KészülékÁrlista!$A:$A,0),IF(I35="",MATCH(Megrendelő!$T35,KészülékÁrlista!$2:$2,0),MATCH(Megrendelő!$X35,KészülékÁrlista!$2:$2,0)))," "))),"Nem elérhető")</f>
        <v xml:space="preserve"> </v>
      </c>
      <c r="T35" s="76" t="str">
        <f>IFERROR(VLOOKUP($H35,'Választott tarifacsomag'!$A:$D,2,0),"-")</f>
        <v>-</v>
      </c>
      <c r="U35" s="76" t="b">
        <f t="shared" si="7"/>
        <v>1</v>
      </c>
      <c r="V35" s="77" t="str">
        <f t="shared" si="4"/>
        <v>x</v>
      </c>
      <c r="W35" s="76" t="str">
        <f>IFERROR(IF(B35="Internet opció módosítás","Kiegészítő-kategória3",IF(C35="ReadyPay Bankkártya Terminál","Kiegészítő-kategória4",VLOOKUP($H35,'Választott tarifacsomag'!$A:$D,4,0))),"-")</f>
        <v>-</v>
      </c>
      <c r="X35" s="76" t="str">
        <f>IFERROR(IF(AA35=1,T35,IF(W35="Kiegészítő-kategória3",VLOOKUP($I35,'Kiegészítő-kategória3'!$A:$B,2,0),VLOOKUP($I35,'Kiegészítő opció'!$A:$B,2,0))),"-")</f>
        <v>-</v>
      </c>
      <c r="Y35" s="76" t="str">
        <f t="shared" si="8"/>
        <v>NO</v>
      </c>
      <c r="Z35" s="76" t="str">
        <f>IFERROR(VLOOKUP($H35,MAP!#REF!,2,0),"-")</f>
        <v>-</v>
      </c>
      <c r="AA35" s="78" t="str">
        <f>IFERROR(VLOOKUP(H35,'Választott tarifacsomag'!A:E,5,0),"-")</f>
        <v>-</v>
      </c>
      <c r="AB35" s="78">
        <f t="shared" si="9"/>
        <v>0</v>
      </c>
    </row>
    <row r="36" spans="1:28" s="68" customFormat="1" ht="17.25" thickBot="1">
      <c r="A36" s="54"/>
      <c r="B36" s="55"/>
      <c r="C36" s="55"/>
      <c r="D36" s="56"/>
      <c r="E36" s="69" t="str">
        <f t="shared" si="0"/>
        <v xml:space="preserve"> </v>
      </c>
      <c r="F36" s="70" t="str">
        <f t="shared" si="1"/>
        <v/>
      </c>
      <c r="G36" s="71">
        <f t="shared" si="3"/>
        <v>24</v>
      </c>
      <c r="H36" s="55"/>
      <c r="I36" s="55"/>
      <c r="J36" s="56"/>
      <c r="K36" s="58"/>
      <c r="L36" s="59" t="str">
        <f>IFERROR(VLOOKUP($H36,'Választott tarifacsomag'!$A:$D,3,0),"")</f>
        <v/>
      </c>
      <c r="M36" s="60" t="str">
        <f>IFERROR(IF($T36="Ready Business","L",INDEX(KészülékÁrlista!$O:$O,MATCH(Megrendelő!$C36,KészülékÁrlista!$A:$A,0))),"")</f>
        <v/>
      </c>
      <c r="N36" s="55"/>
      <c r="O36" s="56"/>
      <c r="P36" s="56"/>
      <c r="Q36" s="61"/>
      <c r="R36" s="74" t="str">
        <f>IFERROR(INDEX(KészülékÁrlista!B:B,MATCH(Megrendelő!$C36,KészülékÁrlista!$A:$A,0)),"-")</f>
        <v>-</v>
      </c>
      <c r="S36" s="75" t="str">
        <f>IFERROR(IF($B36="Listaár",R36,IF(T36="Ready Business",INDEX(KészülékÁrlista!$A:$P,MATCH(Megrendelő!$C36,KészülékÁrlista!$A:$A,0),MATCH($Z36,KészülékÁrlista!$2:$2,0)),IFERROR(INDEX(KészülékÁrlista!$A:$P,MATCH(Megrendelő!$C36,KészülékÁrlista!$A:$A,0),IF(I36="",MATCH(Megrendelő!$T36,KészülékÁrlista!$2:$2,0),MATCH(Megrendelő!$X36,KészülékÁrlista!$2:$2,0)))," "))),"Nem elérhető")</f>
        <v xml:space="preserve"> </v>
      </c>
      <c r="T36" s="76" t="str">
        <f>IFERROR(VLOOKUP($H36,'Választott tarifacsomag'!$A:$D,2,0),"-")</f>
        <v>-</v>
      </c>
      <c r="U36" s="76" t="b">
        <f t="shared" si="7"/>
        <v>1</v>
      </c>
      <c r="V36" s="77" t="str">
        <f t="shared" si="4"/>
        <v>x</v>
      </c>
      <c r="W36" s="76" t="str">
        <f>IFERROR(IF(B36="Internet opció módosítás","Kiegészítő-kategória3",IF(C36="ReadyPay Bankkártya Terminál","Kiegészítő-kategória4",VLOOKUP($H36,'Választott tarifacsomag'!$A:$D,4,0))),"-")</f>
        <v>-</v>
      </c>
      <c r="X36" s="76" t="str">
        <f>IFERROR(IF(AA36=1,T36,IF(W36="Kiegészítő-kategória3",VLOOKUP($I36,'Kiegészítő-kategória3'!$A:$B,2,0),VLOOKUP($I36,'Kiegészítő opció'!$A:$B,2,0))),"-")</f>
        <v>-</v>
      </c>
      <c r="Y36" s="76" t="str">
        <f t="shared" si="8"/>
        <v>NO</v>
      </c>
      <c r="Z36" s="76" t="str">
        <f>IFERROR(VLOOKUP($H36,MAP!#REF!,2,0),"-")</f>
        <v>-</v>
      </c>
      <c r="AA36" s="78" t="str">
        <f>IFERROR(VLOOKUP(H36,'Választott tarifacsomag'!A:E,5,0),"-")</f>
        <v>-</v>
      </c>
      <c r="AB36" s="78">
        <f t="shared" si="9"/>
        <v>0</v>
      </c>
    </row>
    <row r="37" spans="1:28" s="68" customFormat="1" ht="17.25" thickBot="1">
      <c r="A37" s="54"/>
      <c r="B37" s="55"/>
      <c r="C37" s="55"/>
      <c r="D37" s="56"/>
      <c r="E37" s="69" t="str">
        <f t="shared" si="0"/>
        <v xml:space="preserve"> </v>
      </c>
      <c r="F37" s="70" t="str">
        <f t="shared" si="1"/>
        <v/>
      </c>
      <c r="G37" s="71">
        <f t="shared" si="3"/>
        <v>24</v>
      </c>
      <c r="H37" s="55"/>
      <c r="I37" s="55"/>
      <c r="J37" s="56"/>
      <c r="K37" s="58"/>
      <c r="L37" s="59" t="str">
        <f>IFERROR(VLOOKUP($H37,'Választott tarifacsomag'!$A:$D,3,0),"")</f>
        <v/>
      </c>
      <c r="M37" s="60" t="str">
        <f>IFERROR(IF($T37="Ready Business","L",INDEX(KészülékÁrlista!$O:$O,MATCH(Megrendelő!$C37,KészülékÁrlista!$A:$A,0))),"")</f>
        <v/>
      </c>
      <c r="N37" s="55"/>
      <c r="O37" s="56"/>
      <c r="P37" s="56"/>
      <c r="Q37" s="61"/>
      <c r="R37" s="74" t="str">
        <f>IFERROR(INDEX(KészülékÁrlista!B:B,MATCH(Megrendelő!$C37,KészülékÁrlista!$A:$A,0)),"-")</f>
        <v>-</v>
      </c>
      <c r="S37" s="75" t="str">
        <f>IFERROR(IF($B37="Listaár",R37,IF(T37="Ready Business",INDEX(KészülékÁrlista!$A:$P,MATCH(Megrendelő!$C37,KészülékÁrlista!$A:$A,0),MATCH($Z37,KészülékÁrlista!$2:$2,0)),IFERROR(INDEX(KészülékÁrlista!$A:$P,MATCH(Megrendelő!$C37,KészülékÁrlista!$A:$A,0),IF(I37="",MATCH(Megrendelő!$T37,KészülékÁrlista!$2:$2,0),MATCH(Megrendelő!$X37,KészülékÁrlista!$2:$2,0)))," "))),"Nem elérhető")</f>
        <v xml:space="preserve"> </v>
      </c>
      <c r="T37" s="76" t="str">
        <f>IFERROR(VLOOKUP($H37,'Választott tarifacsomag'!$A:$D,2,0),"-")</f>
        <v>-</v>
      </c>
      <c r="U37" s="76" t="b">
        <f t="shared" si="7"/>
        <v>1</v>
      </c>
      <c r="V37" s="77" t="str">
        <f t="shared" si="4"/>
        <v>x</v>
      </c>
      <c r="W37" s="76" t="str">
        <f>IFERROR(IF(B37="Internet opció módosítás","Kiegészítő-kategória3",IF(C37="ReadyPay Bankkártya Terminál","Kiegészítő-kategória4",VLOOKUP($H37,'Választott tarifacsomag'!$A:$D,4,0))),"-")</f>
        <v>-</v>
      </c>
      <c r="X37" s="76" t="str">
        <f>IFERROR(IF(AA37=1,T37,IF(W37="Kiegészítő-kategória3",VLOOKUP($I37,'Kiegészítő-kategória3'!$A:$B,2,0),VLOOKUP($I37,'Kiegészítő opció'!$A:$B,2,0))),"-")</f>
        <v>-</v>
      </c>
      <c r="Y37" s="76" t="str">
        <f t="shared" si="8"/>
        <v>NO</v>
      </c>
      <c r="Z37" s="76" t="str">
        <f>IFERROR(VLOOKUP($H37,MAP!#REF!,2,0),"-")</f>
        <v>-</v>
      </c>
      <c r="AA37" s="78" t="str">
        <f>IFERROR(VLOOKUP(H37,'Választott tarifacsomag'!A:E,5,0),"-")</f>
        <v>-</v>
      </c>
      <c r="AB37" s="78">
        <f t="shared" si="9"/>
        <v>0</v>
      </c>
    </row>
    <row r="38" spans="1:28" s="68" customFormat="1" ht="17.25" thickBot="1">
      <c r="A38" s="54"/>
      <c r="B38" s="55"/>
      <c r="C38" s="55"/>
      <c r="D38" s="56"/>
      <c r="E38" s="69" t="str">
        <f t="shared" si="0"/>
        <v xml:space="preserve"> </v>
      </c>
      <c r="F38" s="70" t="str">
        <f t="shared" si="1"/>
        <v/>
      </c>
      <c r="G38" s="71">
        <f t="shared" si="3"/>
        <v>24</v>
      </c>
      <c r="H38" s="55"/>
      <c r="I38" s="55"/>
      <c r="J38" s="56"/>
      <c r="K38" s="58"/>
      <c r="L38" s="59" t="str">
        <f>IFERROR(VLOOKUP($H38,'Választott tarifacsomag'!$A:$D,3,0),"")</f>
        <v/>
      </c>
      <c r="M38" s="60" t="str">
        <f>IFERROR(IF($T38="Ready Business","L",INDEX(KészülékÁrlista!$O:$O,MATCH(Megrendelő!$C38,KészülékÁrlista!$A:$A,0))),"")</f>
        <v/>
      </c>
      <c r="N38" s="55"/>
      <c r="O38" s="56"/>
      <c r="P38" s="56"/>
      <c r="Q38" s="61"/>
      <c r="R38" s="74" t="str">
        <f>IFERROR(INDEX(KészülékÁrlista!B:B,MATCH(Megrendelő!$C38,KészülékÁrlista!$A:$A,0)),"-")</f>
        <v>-</v>
      </c>
      <c r="S38" s="75" t="str">
        <f>IFERROR(IF($B38="Listaár",R38,IF(T38="Ready Business",INDEX(KészülékÁrlista!$A:$P,MATCH(Megrendelő!$C38,KészülékÁrlista!$A:$A,0),MATCH($Z38,KészülékÁrlista!$2:$2,0)),IFERROR(INDEX(KészülékÁrlista!$A:$P,MATCH(Megrendelő!$C38,KészülékÁrlista!$A:$A,0),IF(I38="",MATCH(Megrendelő!$T38,KészülékÁrlista!$2:$2,0),MATCH(Megrendelő!$X38,KészülékÁrlista!$2:$2,0)))," "))),"Nem elérhető")</f>
        <v xml:space="preserve"> </v>
      </c>
      <c r="T38" s="76" t="str">
        <f>IFERROR(VLOOKUP($H38,'Választott tarifacsomag'!$A:$D,2,0),"-")</f>
        <v>-</v>
      </c>
      <c r="U38" s="76" t="b">
        <f t="shared" si="7"/>
        <v>1</v>
      </c>
      <c r="V38" s="77" t="str">
        <f t="shared" si="4"/>
        <v>x</v>
      </c>
      <c r="W38" s="76" t="str">
        <f>IFERROR(IF(B38="Internet opció módosítás","Kiegészítő-kategória3",IF(C38="ReadyPay Bankkártya Terminál","Kiegészítő-kategória4",VLOOKUP($H38,'Választott tarifacsomag'!$A:$D,4,0))),"-")</f>
        <v>-</v>
      </c>
      <c r="X38" s="76" t="str">
        <f>IFERROR(IF(AA38=1,T38,IF(W38="Kiegészítő-kategória3",VLOOKUP($I38,'Kiegészítő-kategória3'!$A:$B,2,0),VLOOKUP($I38,'Kiegészítő opció'!$A:$B,2,0))),"-")</f>
        <v>-</v>
      </c>
      <c r="Y38" s="76" t="str">
        <f t="shared" si="8"/>
        <v>NO</v>
      </c>
      <c r="Z38" s="76" t="str">
        <f>IFERROR(VLOOKUP($H38,MAP!#REF!,2,0),"-")</f>
        <v>-</v>
      </c>
      <c r="AA38" s="78" t="str">
        <f>IFERROR(VLOOKUP(H38,'Választott tarifacsomag'!A:E,5,0),"-")</f>
        <v>-</v>
      </c>
      <c r="AB38" s="78">
        <f t="shared" si="9"/>
        <v>0</v>
      </c>
    </row>
    <row r="39" spans="1:28" s="68" customFormat="1" ht="17.25" thickBot="1">
      <c r="A39" s="54"/>
      <c r="B39" s="55"/>
      <c r="C39" s="55"/>
      <c r="D39" s="56"/>
      <c r="E39" s="69" t="str">
        <f t="shared" si="0"/>
        <v xml:space="preserve"> </v>
      </c>
      <c r="F39" s="70" t="str">
        <f t="shared" si="1"/>
        <v/>
      </c>
      <c r="G39" s="71">
        <f t="shared" si="3"/>
        <v>24</v>
      </c>
      <c r="H39" s="55"/>
      <c r="I39" s="55"/>
      <c r="J39" s="56"/>
      <c r="K39" s="58"/>
      <c r="L39" s="59" t="str">
        <f>IFERROR(VLOOKUP($H39,'Választott tarifacsomag'!$A:$D,3,0),"")</f>
        <v/>
      </c>
      <c r="M39" s="60" t="str">
        <f>IFERROR(IF($T39="Ready Business","L",INDEX(KészülékÁrlista!$O:$O,MATCH(Megrendelő!$C39,KészülékÁrlista!$A:$A,0))),"")</f>
        <v/>
      </c>
      <c r="N39" s="55"/>
      <c r="O39" s="56"/>
      <c r="P39" s="56"/>
      <c r="Q39" s="61"/>
      <c r="R39" s="74" t="str">
        <f>IFERROR(INDEX(KészülékÁrlista!B:B,MATCH(Megrendelő!$C39,KészülékÁrlista!$A:$A,0)),"-")</f>
        <v>-</v>
      </c>
      <c r="S39" s="75" t="str">
        <f>IFERROR(IF($B39="Listaár",R39,IF(T39="Ready Business",INDEX(KészülékÁrlista!$A:$P,MATCH(Megrendelő!$C39,KészülékÁrlista!$A:$A,0),MATCH($Z39,KészülékÁrlista!$2:$2,0)),IFERROR(INDEX(KészülékÁrlista!$A:$P,MATCH(Megrendelő!$C39,KészülékÁrlista!$A:$A,0),IF(I39="",MATCH(Megrendelő!$T39,KészülékÁrlista!$2:$2,0),MATCH(Megrendelő!$X39,KészülékÁrlista!$2:$2,0)))," "))),"Nem elérhető")</f>
        <v xml:space="preserve"> </v>
      </c>
      <c r="T39" s="76" t="str">
        <f>IFERROR(VLOOKUP($H39,'Választott tarifacsomag'!$A:$D,2,0),"-")</f>
        <v>-</v>
      </c>
      <c r="U39" s="76" t="b">
        <f t="shared" si="7"/>
        <v>1</v>
      </c>
      <c r="V39" s="77" t="str">
        <f t="shared" si="4"/>
        <v>x</v>
      </c>
      <c r="W39" s="76" t="str">
        <f>IFERROR(IF(B39="Internet opció módosítás","Kiegészítő-kategória3",IF(C39="ReadyPay Bankkártya Terminál","Kiegészítő-kategória4",VLOOKUP($H39,'Választott tarifacsomag'!$A:$D,4,0))),"-")</f>
        <v>-</v>
      </c>
      <c r="X39" s="76" t="str">
        <f>IFERROR(IF(AA39=1,T39,IF(W39="Kiegészítő-kategória3",VLOOKUP($I39,'Kiegészítő-kategória3'!$A:$B,2,0),VLOOKUP($I39,'Kiegészítő opció'!$A:$B,2,0))),"-")</f>
        <v>-</v>
      </c>
      <c r="Y39" s="76" t="str">
        <f t="shared" si="8"/>
        <v>NO</v>
      </c>
      <c r="Z39" s="76" t="str">
        <f>IFERROR(VLOOKUP($H39,MAP!#REF!,2,0),"-")</f>
        <v>-</v>
      </c>
      <c r="AA39" s="78" t="str">
        <f>IFERROR(VLOOKUP(H39,'Választott tarifacsomag'!A:E,5,0),"-")</f>
        <v>-</v>
      </c>
      <c r="AB39" s="78">
        <f t="shared" si="9"/>
        <v>0</v>
      </c>
    </row>
    <row r="40" spans="1:28" s="68" customFormat="1" ht="17.25" thickBot="1">
      <c r="A40" s="54"/>
      <c r="B40" s="55"/>
      <c r="C40" s="55"/>
      <c r="D40" s="56"/>
      <c r="E40" s="69" t="str">
        <f t="shared" si="0"/>
        <v xml:space="preserve"> </v>
      </c>
      <c r="F40" s="70" t="str">
        <f t="shared" si="1"/>
        <v/>
      </c>
      <c r="G40" s="71">
        <f t="shared" si="3"/>
        <v>24</v>
      </c>
      <c r="H40" s="55"/>
      <c r="I40" s="55"/>
      <c r="J40" s="56"/>
      <c r="K40" s="58"/>
      <c r="L40" s="59" t="str">
        <f>IFERROR(VLOOKUP($H40,'Választott tarifacsomag'!$A:$D,3,0),"")</f>
        <v/>
      </c>
      <c r="M40" s="60" t="str">
        <f>IFERROR(IF($T40="Ready Business","L",INDEX(KészülékÁrlista!$O:$O,MATCH(Megrendelő!$C40,KészülékÁrlista!$A:$A,0))),"")</f>
        <v/>
      </c>
      <c r="N40" s="55"/>
      <c r="O40" s="56"/>
      <c r="P40" s="56"/>
      <c r="Q40" s="61"/>
      <c r="R40" s="74" t="str">
        <f>IFERROR(INDEX(KészülékÁrlista!B:B,MATCH(Megrendelő!$C40,KészülékÁrlista!$A:$A,0)),"-")</f>
        <v>-</v>
      </c>
      <c r="S40" s="75" t="str">
        <f>IFERROR(IF($B40="Listaár",R40,IF(T40="Ready Business",INDEX(KészülékÁrlista!$A:$P,MATCH(Megrendelő!$C40,KészülékÁrlista!$A:$A,0),MATCH($Z40,KészülékÁrlista!$2:$2,0)),IFERROR(INDEX(KészülékÁrlista!$A:$P,MATCH(Megrendelő!$C40,KészülékÁrlista!$A:$A,0),IF(I40="",MATCH(Megrendelő!$T40,KészülékÁrlista!$2:$2,0),MATCH(Megrendelő!$X40,KészülékÁrlista!$2:$2,0)))," "))),"Nem elérhető")</f>
        <v xml:space="preserve"> </v>
      </c>
      <c r="T40" s="76" t="str">
        <f>IFERROR(VLOOKUP($H40,'Választott tarifacsomag'!$A:$D,2,0),"-")</f>
        <v>-</v>
      </c>
      <c r="U40" s="76" t="b">
        <f t="shared" si="7"/>
        <v>1</v>
      </c>
      <c r="V40" s="77" t="str">
        <f t="shared" si="4"/>
        <v>x</v>
      </c>
      <c r="W40" s="76" t="str">
        <f>IFERROR(IF(B40="Internet opció módosítás","Kiegészítő-kategória3",IF(C40="ReadyPay Bankkártya Terminál","Kiegészítő-kategória4",VLOOKUP($H40,'Választott tarifacsomag'!$A:$D,4,0))),"-")</f>
        <v>-</v>
      </c>
      <c r="X40" s="76" t="str">
        <f>IFERROR(IF(AA40=1,T40,IF(W40="Kiegészítő-kategória3",VLOOKUP($I40,'Kiegészítő-kategória3'!$A:$B,2,0),VLOOKUP($I40,'Kiegészítő opció'!$A:$B,2,0))),"-")</f>
        <v>-</v>
      </c>
      <c r="Y40" s="76" t="str">
        <f t="shared" si="8"/>
        <v>NO</v>
      </c>
      <c r="Z40" s="76" t="str">
        <f>IFERROR(VLOOKUP($H40,MAP!#REF!,2,0),"-")</f>
        <v>-</v>
      </c>
      <c r="AA40" s="78" t="str">
        <f>IFERROR(VLOOKUP(H40,'Választott tarifacsomag'!A:E,5,0),"-")</f>
        <v>-</v>
      </c>
      <c r="AB40" s="78">
        <f t="shared" si="9"/>
        <v>0</v>
      </c>
    </row>
    <row r="41" spans="1:28" s="68" customFormat="1" ht="17.25" thickBot="1">
      <c r="A41" s="54"/>
      <c r="B41" s="55"/>
      <c r="C41" s="55"/>
      <c r="D41" s="56"/>
      <c r="E41" s="69" t="str">
        <f t="shared" si="0"/>
        <v xml:space="preserve"> </v>
      </c>
      <c r="F41" s="70" t="str">
        <f t="shared" si="1"/>
        <v/>
      </c>
      <c r="G41" s="71">
        <f t="shared" si="3"/>
        <v>24</v>
      </c>
      <c r="H41" s="55"/>
      <c r="I41" s="55"/>
      <c r="J41" s="56"/>
      <c r="K41" s="58"/>
      <c r="L41" s="59" t="str">
        <f>IFERROR(VLOOKUP($H41,'Választott tarifacsomag'!$A:$D,3,0),"")</f>
        <v/>
      </c>
      <c r="M41" s="60" t="str">
        <f>IFERROR(IF($T41="Ready Business","L",INDEX(KészülékÁrlista!$O:$O,MATCH(Megrendelő!$C41,KészülékÁrlista!$A:$A,0))),"")</f>
        <v/>
      </c>
      <c r="N41" s="55"/>
      <c r="O41" s="56"/>
      <c r="P41" s="56"/>
      <c r="Q41" s="61"/>
      <c r="R41" s="74" t="str">
        <f>IFERROR(INDEX(KészülékÁrlista!B:B,MATCH(Megrendelő!$C41,KészülékÁrlista!$A:$A,0)),"-")</f>
        <v>-</v>
      </c>
      <c r="S41" s="75" t="str">
        <f>IFERROR(IF($B41="Listaár",R41,IF(T41="Ready Business",INDEX(KészülékÁrlista!$A:$P,MATCH(Megrendelő!$C41,KészülékÁrlista!$A:$A,0),MATCH($Z41,KészülékÁrlista!$2:$2,0)),IFERROR(INDEX(KészülékÁrlista!$A:$P,MATCH(Megrendelő!$C41,KészülékÁrlista!$A:$A,0),IF(I41="",MATCH(Megrendelő!$T41,KészülékÁrlista!$2:$2,0),MATCH(Megrendelő!$X41,KészülékÁrlista!$2:$2,0)))," "))),"Nem elérhető")</f>
        <v xml:space="preserve"> </v>
      </c>
      <c r="T41" s="76" t="str">
        <f>IFERROR(VLOOKUP($H41,'Választott tarifacsomag'!$A:$D,2,0),"-")</f>
        <v>-</v>
      </c>
      <c r="U41" s="76" t="b">
        <f t="shared" si="7"/>
        <v>1</v>
      </c>
      <c r="V41" s="77" t="str">
        <f t="shared" si="4"/>
        <v>x</v>
      </c>
      <c r="W41" s="76" t="str">
        <f>IFERROR(IF(B41="Internet opció módosítás","Kiegészítő-kategória3",IF(C41="ReadyPay Bankkártya Terminál","Kiegészítő-kategória4",VLOOKUP($H41,'Választott tarifacsomag'!$A:$D,4,0))),"-")</f>
        <v>-</v>
      </c>
      <c r="X41" s="76" t="str">
        <f>IFERROR(IF(AA41=1,T41,IF(W41="Kiegészítő-kategória3",VLOOKUP($I41,'Kiegészítő-kategória3'!$A:$B,2,0),VLOOKUP($I41,'Kiegészítő opció'!$A:$B,2,0))),"-")</f>
        <v>-</v>
      </c>
      <c r="Y41" s="76" t="str">
        <f t="shared" si="8"/>
        <v>NO</v>
      </c>
      <c r="Z41" s="76" t="str">
        <f>IFERROR(VLOOKUP($H41,MAP!#REF!,2,0),"-")</f>
        <v>-</v>
      </c>
      <c r="AA41" s="78" t="str">
        <f>IFERROR(VLOOKUP(H41,'Választott tarifacsomag'!A:E,5,0),"-")</f>
        <v>-</v>
      </c>
      <c r="AB41" s="78">
        <f t="shared" si="9"/>
        <v>0</v>
      </c>
    </row>
    <row r="42" spans="1:28" s="68" customFormat="1" ht="17.25" thickBot="1">
      <c r="A42" s="54"/>
      <c r="B42" s="55"/>
      <c r="C42" s="55"/>
      <c r="D42" s="56"/>
      <c r="E42" s="69" t="str">
        <f t="shared" si="0"/>
        <v xml:space="preserve"> </v>
      </c>
      <c r="F42" s="70" t="str">
        <f t="shared" si="1"/>
        <v/>
      </c>
      <c r="G42" s="71">
        <f t="shared" si="3"/>
        <v>24</v>
      </c>
      <c r="H42" s="55"/>
      <c r="I42" s="55"/>
      <c r="J42" s="56"/>
      <c r="K42" s="58"/>
      <c r="L42" s="59" t="str">
        <f>IFERROR(VLOOKUP($H42,'Választott tarifacsomag'!$A:$D,3,0),"")</f>
        <v/>
      </c>
      <c r="M42" s="60" t="str">
        <f>IFERROR(IF($T42="Ready Business","L",INDEX(KészülékÁrlista!$O:$O,MATCH(Megrendelő!$C42,KészülékÁrlista!$A:$A,0))),"")</f>
        <v/>
      </c>
      <c r="N42" s="55"/>
      <c r="O42" s="56"/>
      <c r="P42" s="56"/>
      <c r="Q42" s="61"/>
      <c r="R42" s="74" t="str">
        <f>IFERROR(INDEX(KészülékÁrlista!B:B,MATCH(Megrendelő!$C42,KészülékÁrlista!$A:$A,0)),"-")</f>
        <v>-</v>
      </c>
      <c r="S42" s="75" t="str">
        <f>IFERROR(IF($B42="Listaár",R42,IF(T42="Ready Business",INDEX(KészülékÁrlista!$A:$P,MATCH(Megrendelő!$C42,KészülékÁrlista!$A:$A,0),MATCH($Z42,KészülékÁrlista!$2:$2,0)),IFERROR(INDEX(KészülékÁrlista!$A:$P,MATCH(Megrendelő!$C42,KészülékÁrlista!$A:$A,0),IF(I42="",MATCH(Megrendelő!$T42,KészülékÁrlista!$2:$2,0),MATCH(Megrendelő!$X42,KészülékÁrlista!$2:$2,0)))," "))),"Nem elérhető")</f>
        <v xml:space="preserve"> </v>
      </c>
      <c r="T42" s="76" t="str">
        <f>IFERROR(VLOOKUP($H42,'Választott tarifacsomag'!$A:$D,2,0),"-")</f>
        <v>-</v>
      </c>
      <c r="U42" s="76" t="b">
        <f t="shared" si="7"/>
        <v>1</v>
      </c>
      <c r="V42" s="77" t="str">
        <f t="shared" si="4"/>
        <v>x</v>
      </c>
      <c r="W42" s="76" t="str">
        <f>IFERROR(IF(B42="Internet opció módosítás","Kiegészítő-kategória3",IF(C42="ReadyPay Bankkártya Terminál","Kiegészítő-kategória4",VLOOKUP($H42,'Választott tarifacsomag'!$A:$D,4,0))),"-")</f>
        <v>-</v>
      </c>
      <c r="X42" s="76" t="str">
        <f>IFERROR(IF(AA42=1,T42,IF(W42="Kiegészítő-kategória3",VLOOKUP($I42,'Kiegészítő-kategória3'!$A:$B,2,0),VLOOKUP($I42,'Kiegészítő opció'!$A:$B,2,0))),"-")</f>
        <v>-</v>
      </c>
      <c r="Y42" s="76" t="str">
        <f t="shared" si="8"/>
        <v>NO</v>
      </c>
      <c r="Z42" s="76" t="str">
        <f>IFERROR(VLOOKUP($H42,MAP!#REF!,2,0),"-")</f>
        <v>-</v>
      </c>
      <c r="AA42" s="78" t="str">
        <f>IFERROR(VLOOKUP(H42,'Választott tarifacsomag'!A:E,5,0),"-")</f>
        <v>-</v>
      </c>
      <c r="AB42" s="78">
        <f t="shared" si="9"/>
        <v>0</v>
      </c>
    </row>
    <row r="43" spans="1:28" s="68" customFormat="1" ht="17.25" thickBot="1">
      <c r="A43" s="54"/>
      <c r="B43" s="55"/>
      <c r="C43" s="55"/>
      <c r="D43" s="56"/>
      <c r="E43" s="69" t="str">
        <f t="shared" si="0"/>
        <v xml:space="preserve"> </v>
      </c>
      <c r="F43" s="70" t="str">
        <f t="shared" si="1"/>
        <v/>
      </c>
      <c r="G43" s="71">
        <f t="shared" si="3"/>
        <v>24</v>
      </c>
      <c r="H43" s="55"/>
      <c r="I43" s="55"/>
      <c r="J43" s="56"/>
      <c r="K43" s="58"/>
      <c r="L43" s="59" t="str">
        <f>IFERROR(VLOOKUP($H43,'Választott tarifacsomag'!$A:$D,3,0),"")</f>
        <v/>
      </c>
      <c r="M43" s="60" t="str">
        <f>IFERROR(IF($T43="Ready Business","L",INDEX(KészülékÁrlista!$O:$O,MATCH(Megrendelő!$C43,KészülékÁrlista!$A:$A,0))),"")</f>
        <v/>
      </c>
      <c r="N43" s="55"/>
      <c r="O43" s="56"/>
      <c r="P43" s="56"/>
      <c r="Q43" s="61"/>
      <c r="R43" s="74" t="str">
        <f>IFERROR(INDEX(KészülékÁrlista!B:B,MATCH(Megrendelő!$C43,KészülékÁrlista!$A:$A,0)),"-")</f>
        <v>-</v>
      </c>
      <c r="S43" s="75" t="str">
        <f>IFERROR(IF($B43="Listaár",R43,IF(T43="Ready Business",INDEX(KészülékÁrlista!$A:$P,MATCH(Megrendelő!$C43,KészülékÁrlista!$A:$A,0),MATCH($Z43,KészülékÁrlista!$2:$2,0)),IFERROR(INDEX(KészülékÁrlista!$A:$P,MATCH(Megrendelő!$C43,KészülékÁrlista!$A:$A,0),IF(I43="",MATCH(Megrendelő!$T43,KészülékÁrlista!$2:$2,0),MATCH(Megrendelő!$X43,KészülékÁrlista!$2:$2,0)))," "))),"Nem elérhető")</f>
        <v xml:space="preserve"> </v>
      </c>
      <c r="T43" s="76" t="str">
        <f>IFERROR(VLOOKUP($H43,'Választott tarifacsomag'!$A:$D,2,0),"-")</f>
        <v>-</v>
      </c>
      <c r="U43" s="76" t="b">
        <f t="shared" si="7"/>
        <v>1</v>
      </c>
      <c r="V43" s="77" t="str">
        <f t="shared" si="4"/>
        <v>x</v>
      </c>
      <c r="W43" s="76" t="str">
        <f>IFERROR(IF(B43="Internet opció módosítás","Kiegészítő-kategória3",IF(C43="ReadyPay Bankkártya Terminál","Kiegészítő-kategória4",VLOOKUP($H43,'Választott tarifacsomag'!$A:$D,4,0))),"-")</f>
        <v>-</v>
      </c>
      <c r="X43" s="76" t="str">
        <f>IFERROR(IF(AA43=1,T43,IF(W43="Kiegészítő-kategória3",VLOOKUP($I43,'Kiegészítő-kategória3'!$A:$B,2,0),VLOOKUP($I43,'Kiegészítő opció'!$A:$B,2,0))),"-")</f>
        <v>-</v>
      </c>
      <c r="Y43" s="76" t="str">
        <f t="shared" si="8"/>
        <v>NO</v>
      </c>
      <c r="Z43" s="76" t="str">
        <f>IFERROR(VLOOKUP($H43,MAP!#REF!,2,0),"-")</f>
        <v>-</v>
      </c>
      <c r="AA43" s="78" t="str">
        <f>IFERROR(VLOOKUP(H43,'Választott tarifacsomag'!A:E,5,0),"-")</f>
        <v>-</v>
      </c>
      <c r="AB43" s="78">
        <f t="shared" si="9"/>
        <v>0</v>
      </c>
    </row>
    <row r="44" spans="1:28" s="68" customFormat="1" ht="17.25" thickBot="1">
      <c r="A44" s="54"/>
      <c r="B44" s="55"/>
      <c r="C44" s="55"/>
      <c r="D44" s="56"/>
      <c r="E44" s="69" t="str">
        <f t="shared" si="0"/>
        <v xml:space="preserve"> </v>
      </c>
      <c r="F44" s="70" t="str">
        <f t="shared" si="1"/>
        <v/>
      </c>
      <c r="G44" s="71">
        <f t="shared" si="3"/>
        <v>24</v>
      </c>
      <c r="H44" s="55"/>
      <c r="I44" s="55"/>
      <c r="J44" s="56"/>
      <c r="K44" s="58"/>
      <c r="L44" s="59" t="str">
        <f>IFERROR(VLOOKUP($H44,'Választott tarifacsomag'!$A:$D,3,0),"")</f>
        <v/>
      </c>
      <c r="M44" s="60" t="str">
        <f>IFERROR(IF($T44="Ready Business","L",INDEX(KészülékÁrlista!$O:$O,MATCH(Megrendelő!$C44,KészülékÁrlista!$A:$A,0))),"")</f>
        <v/>
      </c>
      <c r="N44" s="55"/>
      <c r="O44" s="56"/>
      <c r="P44" s="56"/>
      <c r="Q44" s="61"/>
      <c r="R44" s="74" t="str">
        <f>IFERROR(INDEX(KészülékÁrlista!B:B,MATCH(Megrendelő!$C44,KészülékÁrlista!$A:$A,0)),"-")</f>
        <v>-</v>
      </c>
      <c r="S44" s="75" t="str">
        <f>IFERROR(IF($B44="Listaár",R44,IF(T44="Ready Business",INDEX(KészülékÁrlista!$A:$P,MATCH(Megrendelő!$C44,KészülékÁrlista!$A:$A,0),MATCH($Z44,KészülékÁrlista!$2:$2,0)),IFERROR(INDEX(KészülékÁrlista!$A:$P,MATCH(Megrendelő!$C44,KészülékÁrlista!$A:$A,0),IF(I44="",MATCH(Megrendelő!$T44,KészülékÁrlista!$2:$2,0),MATCH(Megrendelő!$X44,KészülékÁrlista!$2:$2,0)))," "))),"Nem elérhető")</f>
        <v xml:space="preserve"> </v>
      </c>
      <c r="T44" s="76" t="str">
        <f>IFERROR(VLOOKUP($H44,'Választott tarifacsomag'!$A:$D,2,0),"-")</f>
        <v>-</v>
      </c>
      <c r="U44" s="76" t="b">
        <f t="shared" si="7"/>
        <v>1</v>
      </c>
      <c r="V44" s="77" t="str">
        <f t="shared" si="4"/>
        <v>x</v>
      </c>
      <c r="W44" s="76" t="str">
        <f>IFERROR(IF(B44="Internet opció módosítás","Kiegészítő-kategória3",IF(C44="ReadyPay Bankkártya Terminál","Kiegészítő-kategória4",VLOOKUP($H44,'Választott tarifacsomag'!$A:$D,4,0))),"-")</f>
        <v>-</v>
      </c>
      <c r="X44" s="76" t="str">
        <f>IFERROR(IF(AA44=1,T44,IF(W44="Kiegészítő-kategória3",VLOOKUP($I44,'Kiegészítő-kategória3'!$A:$B,2,0),VLOOKUP($I44,'Kiegészítő opció'!$A:$B,2,0))),"-")</f>
        <v>-</v>
      </c>
      <c r="Y44" s="76" t="str">
        <f t="shared" si="8"/>
        <v>NO</v>
      </c>
      <c r="Z44" s="76" t="str">
        <f>IFERROR(VLOOKUP($H44,MAP!#REF!,2,0),"-")</f>
        <v>-</v>
      </c>
      <c r="AA44" s="78" t="str">
        <f>IFERROR(VLOOKUP(H44,'Választott tarifacsomag'!A:E,5,0),"-")</f>
        <v>-</v>
      </c>
      <c r="AB44" s="78">
        <f t="shared" si="9"/>
        <v>0</v>
      </c>
    </row>
    <row r="45" spans="1:28" s="68" customFormat="1" ht="17.25" thickBot="1">
      <c r="A45" s="54"/>
      <c r="B45" s="55"/>
      <c r="C45" s="55"/>
      <c r="D45" s="56"/>
      <c r="E45" s="69" t="str">
        <f t="shared" si="0"/>
        <v xml:space="preserve"> </v>
      </c>
      <c r="F45" s="70" t="str">
        <f t="shared" si="1"/>
        <v/>
      </c>
      <c r="G45" s="71">
        <f t="shared" si="3"/>
        <v>24</v>
      </c>
      <c r="H45" s="55"/>
      <c r="I45" s="55"/>
      <c r="J45" s="56"/>
      <c r="K45" s="58"/>
      <c r="L45" s="59" t="str">
        <f>IFERROR(VLOOKUP($H45,'Választott tarifacsomag'!$A:$D,3,0),"")</f>
        <v/>
      </c>
      <c r="M45" s="60" t="str">
        <f>IFERROR(IF($T45="Ready Business","L",INDEX(KészülékÁrlista!$O:$O,MATCH(Megrendelő!$C45,KészülékÁrlista!$A:$A,0))),"")</f>
        <v/>
      </c>
      <c r="N45" s="55"/>
      <c r="O45" s="56"/>
      <c r="P45" s="56"/>
      <c r="Q45" s="61"/>
      <c r="R45" s="74" t="str">
        <f>IFERROR(INDEX(KészülékÁrlista!B:B,MATCH(Megrendelő!$C45,KészülékÁrlista!$A:$A,0)),"-")</f>
        <v>-</v>
      </c>
      <c r="S45" s="75" t="str">
        <f>IFERROR(IF($B45="Listaár",R45,IF(T45="Ready Business",INDEX(KészülékÁrlista!$A:$P,MATCH(Megrendelő!$C45,KészülékÁrlista!$A:$A,0),MATCH($Z45,KészülékÁrlista!$2:$2,0)),IFERROR(INDEX(KészülékÁrlista!$A:$P,MATCH(Megrendelő!$C45,KészülékÁrlista!$A:$A,0),IF(I45="",MATCH(Megrendelő!$T45,KészülékÁrlista!$2:$2,0),MATCH(Megrendelő!$X45,KészülékÁrlista!$2:$2,0)))," "))),"Nem elérhető")</f>
        <v xml:space="preserve"> </v>
      </c>
      <c r="T45" s="76" t="str">
        <f>IFERROR(VLOOKUP($H45,'Választott tarifacsomag'!$A:$D,2,0),"-")</f>
        <v>-</v>
      </c>
      <c r="U45" s="76" t="b">
        <f t="shared" si="7"/>
        <v>1</v>
      </c>
      <c r="V45" s="77" t="str">
        <f t="shared" si="4"/>
        <v>x</v>
      </c>
      <c r="W45" s="76" t="str">
        <f>IFERROR(IF(B45="Internet opció módosítás","Kiegészítő-kategória3",IF(C45="ReadyPay Bankkártya Terminál","Kiegészítő-kategória4",VLOOKUP($H45,'Választott tarifacsomag'!$A:$D,4,0))),"-")</f>
        <v>-</v>
      </c>
      <c r="X45" s="76" t="str">
        <f>IFERROR(IF(AA45=1,T45,IF(W45="Kiegészítő-kategória3",VLOOKUP($I45,'Kiegészítő-kategória3'!$A:$B,2,0),VLOOKUP($I45,'Kiegészítő opció'!$A:$B,2,0))),"-")</f>
        <v>-</v>
      </c>
      <c r="Y45" s="76" t="str">
        <f t="shared" si="8"/>
        <v>NO</v>
      </c>
      <c r="Z45" s="76" t="str">
        <f>IFERROR(VLOOKUP($H45,MAP!#REF!,2,0),"-")</f>
        <v>-</v>
      </c>
      <c r="AA45" s="78" t="str">
        <f>IFERROR(VLOOKUP(H45,'Választott tarifacsomag'!A:E,5,0),"-")</f>
        <v>-</v>
      </c>
      <c r="AB45" s="78">
        <f t="shared" si="9"/>
        <v>0</v>
      </c>
    </row>
    <row r="46" spans="1:28" s="68" customFormat="1" ht="17.25" thickBot="1">
      <c r="A46" s="54"/>
      <c r="B46" s="55"/>
      <c r="C46" s="55"/>
      <c r="D46" s="56"/>
      <c r="E46" s="69" t="str">
        <f t="shared" si="0"/>
        <v xml:space="preserve"> </v>
      </c>
      <c r="F46" s="70" t="str">
        <f t="shared" si="1"/>
        <v/>
      </c>
      <c r="G46" s="71">
        <f t="shared" si="3"/>
        <v>24</v>
      </c>
      <c r="H46" s="55"/>
      <c r="I46" s="55"/>
      <c r="J46" s="56"/>
      <c r="K46" s="58"/>
      <c r="L46" s="59" t="str">
        <f>IFERROR(VLOOKUP($H46,'Választott tarifacsomag'!$A:$D,3,0),"")</f>
        <v/>
      </c>
      <c r="M46" s="60" t="str">
        <f>IFERROR(IF($T46="Ready Business","L",INDEX(KészülékÁrlista!$O:$O,MATCH(Megrendelő!$C46,KészülékÁrlista!$A:$A,0))),"")</f>
        <v/>
      </c>
      <c r="N46" s="55"/>
      <c r="O46" s="56"/>
      <c r="P46" s="56"/>
      <c r="Q46" s="61"/>
      <c r="R46" s="74" t="str">
        <f>IFERROR(INDEX(KészülékÁrlista!B:B,MATCH(Megrendelő!$C46,KészülékÁrlista!$A:$A,0)),"-")</f>
        <v>-</v>
      </c>
      <c r="S46" s="75" t="str">
        <f>IFERROR(IF($B46="Listaár",R46,IF(T46="Ready Business",INDEX(KészülékÁrlista!$A:$P,MATCH(Megrendelő!$C46,KészülékÁrlista!$A:$A,0),MATCH($Z46,KészülékÁrlista!$2:$2,0)),IFERROR(INDEX(KészülékÁrlista!$A:$P,MATCH(Megrendelő!$C46,KészülékÁrlista!$A:$A,0),IF(I46="",MATCH(Megrendelő!$T46,KészülékÁrlista!$2:$2,0),MATCH(Megrendelő!$X46,KészülékÁrlista!$2:$2,0)))," "))),"Nem elérhető")</f>
        <v xml:space="preserve"> </v>
      </c>
      <c r="T46" s="76" t="str">
        <f>IFERROR(VLOOKUP($H46,'Választott tarifacsomag'!$A:$D,2,0),"-")</f>
        <v>-</v>
      </c>
      <c r="U46" s="76" t="b">
        <f t="shared" si="7"/>
        <v>1</v>
      </c>
      <c r="V46" s="77" t="str">
        <f t="shared" si="4"/>
        <v>x</v>
      </c>
      <c r="W46" s="76" t="str">
        <f>IFERROR(IF(B46="Internet opció módosítás","Kiegészítő-kategória3",IF(C46="ReadyPay Bankkártya Terminál","Kiegészítő-kategória4",VLOOKUP($H46,'Választott tarifacsomag'!$A:$D,4,0))),"-")</f>
        <v>-</v>
      </c>
      <c r="X46" s="76" t="str">
        <f>IFERROR(IF(AA46=1,T46,IF(W46="Kiegészítő-kategória3",VLOOKUP($I46,'Kiegészítő-kategória3'!$A:$B,2,0),VLOOKUP($I46,'Kiegészítő opció'!$A:$B,2,0))),"-")</f>
        <v>-</v>
      </c>
      <c r="Y46" s="76" t="str">
        <f t="shared" si="8"/>
        <v>NO</v>
      </c>
      <c r="Z46" s="76" t="str">
        <f>IFERROR(VLOOKUP($H46,MAP!#REF!,2,0),"-")</f>
        <v>-</v>
      </c>
      <c r="AA46" s="78" t="str">
        <f>IFERROR(VLOOKUP(H46,'Választott tarifacsomag'!A:E,5,0),"-")</f>
        <v>-</v>
      </c>
      <c r="AB46" s="78">
        <f t="shared" si="9"/>
        <v>0</v>
      </c>
    </row>
    <row r="47" spans="1:28" s="68" customFormat="1" ht="17.25" thickBot="1">
      <c r="A47" s="54"/>
      <c r="B47" s="55"/>
      <c r="C47" s="55"/>
      <c r="D47" s="56"/>
      <c r="E47" s="69" t="str">
        <f t="shared" si="0"/>
        <v xml:space="preserve"> </v>
      </c>
      <c r="F47" s="70" t="str">
        <f t="shared" si="1"/>
        <v/>
      </c>
      <c r="G47" s="71">
        <f t="shared" si="3"/>
        <v>24</v>
      </c>
      <c r="H47" s="55"/>
      <c r="I47" s="55"/>
      <c r="J47" s="56"/>
      <c r="K47" s="58"/>
      <c r="L47" s="59" t="str">
        <f>IFERROR(VLOOKUP($H47,'Választott tarifacsomag'!$A:$D,3,0),"")</f>
        <v/>
      </c>
      <c r="M47" s="60" t="str">
        <f>IFERROR(IF($T47="Ready Business","L",INDEX(KészülékÁrlista!$O:$O,MATCH(Megrendelő!$C47,KészülékÁrlista!$A:$A,0))),"")</f>
        <v/>
      </c>
      <c r="N47" s="55"/>
      <c r="O47" s="56"/>
      <c r="P47" s="56"/>
      <c r="Q47" s="61"/>
      <c r="R47" s="74" t="str">
        <f>IFERROR(INDEX(KészülékÁrlista!B:B,MATCH(Megrendelő!$C47,KészülékÁrlista!$A:$A,0)),"-")</f>
        <v>-</v>
      </c>
      <c r="S47" s="75" t="str">
        <f>IFERROR(IF($B47="Listaár",R47,IF(T47="Ready Business",INDEX(KészülékÁrlista!$A:$P,MATCH(Megrendelő!$C47,KészülékÁrlista!$A:$A,0),MATCH($Z47,KészülékÁrlista!$2:$2,0)),IFERROR(INDEX(KészülékÁrlista!$A:$P,MATCH(Megrendelő!$C47,KészülékÁrlista!$A:$A,0),IF(I47="",MATCH(Megrendelő!$T47,KészülékÁrlista!$2:$2,0),MATCH(Megrendelő!$X47,KészülékÁrlista!$2:$2,0)))," "))),"Nem elérhető")</f>
        <v xml:space="preserve"> </v>
      </c>
      <c r="T47" s="76" t="str">
        <f>IFERROR(VLOOKUP($H47,'Választott tarifacsomag'!$A:$D,2,0),"-")</f>
        <v>-</v>
      </c>
      <c r="U47" s="76" t="b">
        <f t="shared" si="7"/>
        <v>1</v>
      </c>
      <c r="V47" s="77" t="str">
        <f t="shared" si="4"/>
        <v>x</v>
      </c>
      <c r="W47" s="76" t="str">
        <f>IFERROR(IF(B47="Internet opció módosítás","Kiegészítő-kategória3",IF(C47="ReadyPay Bankkártya Terminál","Kiegészítő-kategória4",VLOOKUP($H47,'Választott tarifacsomag'!$A:$D,4,0))),"-")</f>
        <v>-</v>
      </c>
      <c r="X47" s="76" t="str">
        <f>IFERROR(IF(AA47=1,T47,IF(W47="Kiegészítő-kategória3",VLOOKUP($I47,'Kiegészítő-kategória3'!$A:$B,2,0),VLOOKUP($I47,'Kiegészítő opció'!$A:$B,2,0))),"-")</f>
        <v>-</v>
      </c>
      <c r="Y47" s="76" t="str">
        <f t="shared" si="8"/>
        <v>NO</v>
      </c>
      <c r="Z47" s="76" t="str">
        <f>IFERROR(VLOOKUP($H47,MAP!#REF!,2,0),"-")</f>
        <v>-</v>
      </c>
      <c r="AA47" s="78" t="str">
        <f>IFERROR(VLOOKUP(H47,'Választott tarifacsomag'!A:E,5,0),"-")</f>
        <v>-</v>
      </c>
      <c r="AB47" s="78">
        <f t="shared" si="9"/>
        <v>0</v>
      </c>
    </row>
    <row r="48" spans="1:28" s="68" customFormat="1" ht="17.25" thickBot="1">
      <c r="A48" s="54"/>
      <c r="B48" s="55"/>
      <c r="C48" s="55"/>
      <c r="D48" s="56"/>
      <c r="E48" s="69" t="str">
        <f t="shared" si="0"/>
        <v xml:space="preserve"> </v>
      </c>
      <c r="F48" s="70" t="str">
        <f t="shared" si="1"/>
        <v/>
      </c>
      <c r="G48" s="71">
        <f t="shared" si="3"/>
        <v>24</v>
      </c>
      <c r="H48" s="55"/>
      <c r="I48" s="55"/>
      <c r="J48" s="56"/>
      <c r="K48" s="58"/>
      <c r="L48" s="59" t="str">
        <f>IFERROR(VLOOKUP($H48,'Választott tarifacsomag'!$A:$D,3,0),"")</f>
        <v/>
      </c>
      <c r="M48" s="60" t="str">
        <f>IFERROR(IF($T48="Ready Business","L",INDEX(KészülékÁrlista!$O:$O,MATCH(Megrendelő!$C48,KészülékÁrlista!$A:$A,0))),"")</f>
        <v/>
      </c>
      <c r="N48" s="55"/>
      <c r="O48" s="56"/>
      <c r="P48" s="56"/>
      <c r="Q48" s="61"/>
      <c r="R48" s="74" t="str">
        <f>IFERROR(INDEX(KészülékÁrlista!B:B,MATCH(Megrendelő!$C48,KészülékÁrlista!$A:$A,0)),"-")</f>
        <v>-</v>
      </c>
      <c r="S48" s="75" t="str">
        <f>IFERROR(IF($B48="Listaár",R48,IF(T48="Ready Business",INDEX(KészülékÁrlista!$A:$P,MATCH(Megrendelő!$C48,KészülékÁrlista!$A:$A,0),MATCH($Z48,KészülékÁrlista!$2:$2,0)),IFERROR(INDEX(KészülékÁrlista!$A:$P,MATCH(Megrendelő!$C48,KészülékÁrlista!$A:$A,0),IF(I48="",MATCH(Megrendelő!$T48,KészülékÁrlista!$2:$2,0),MATCH(Megrendelő!$X48,KészülékÁrlista!$2:$2,0)))," "))),"Nem elérhető")</f>
        <v xml:space="preserve"> </v>
      </c>
      <c r="T48" s="76" t="str">
        <f>IFERROR(VLOOKUP($H48,'Választott tarifacsomag'!$A:$D,2,0),"-")</f>
        <v>-</v>
      </c>
      <c r="U48" s="76" t="b">
        <f t="shared" si="7"/>
        <v>1</v>
      </c>
      <c r="V48" s="77" t="str">
        <f t="shared" si="4"/>
        <v>x</v>
      </c>
      <c r="W48" s="76" t="str">
        <f>IFERROR(IF(B48="Internet opció módosítás","Kiegészítő-kategória3",IF(C48="ReadyPay Bankkártya Terminál","Kiegészítő-kategória4",VLOOKUP($H48,'Választott tarifacsomag'!$A:$D,4,0))),"-")</f>
        <v>-</v>
      </c>
      <c r="X48" s="76" t="str">
        <f>IFERROR(IF(AA48=1,T48,IF(W48="Kiegészítő-kategória3",VLOOKUP($I48,'Kiegészítő-kategória3'!$A:$B,2,0),VLOOKUP($I48,'Kiegészítő opció'!$A:$B,2,0))),"-")</f>
        <v>-</v>
      </c>
      <c r="Y48" s="76" t="str">
        <f t="shared" si="8"/>
        <v>NO</v>
      </c>
      <c r="Z48" s="76" t="str">
        <f>IFERROR(VLOOKUP($H48,MAP!#REF!,2,0),"-")</f>
        <v>-</v>
      </c>
      <c r="AA48" s="78" t="str">
        <f>IFERROR(VLOOKUP(H48,'Választott tarifacsomag'!A:E,5,0),"-")</f>
        <v>-</v>
      </c>
      <c r="AB48" s="78">
        <f t="shared" si="9"/>
        <v>0</v>
      </c>
    </row>
    <row r="49" spans="1:28" s="68" customFormat="1" ht="17.25" thickBot="1">
      <c r="A49" s="54"/>
      <c r="B49" s="55"/>
      <c r="C49" s="55"/>
      <c r="D49" s="56"/>
      <c r="E49" s="69" t="str">
        <f t="shared" si="0"/>
        <v xml:space="preserve"> </v>
      </c>
      <c r="F49" s="70" t="str">
        <f t="shared" si="1"/>
        <v/>
      </c>
      <c r="G49" s="71">
        <f t="shared" si="3"/>
        <v>24</v>
      </c>
      <c r="H49" s="55"/>
      <c r="I49" s="55"/>
      <c r="J49" s="56"/>
      <c r="K49" s="58"/>
      <c r="L49" s="59" t="str">
        <f>IFERROR(VLOOKUP($H49,'Választott tarifacsomag'!$A:$D,3,0),"")</f>
        <v/>
      </c>
      <c r="M49" s="60" t="str">
        <f>IFERROR(IF($T49="Ready Business","L",INDEX(KészülékÁrlista!$O:$O,MATCH(Megrendelő!$C49,KészülékÁrlista!$A:$A,0))),"")</f>
        <v/>
      </c>
      <c r="N49" s="55"/>
      <c r="O49" s="56"/>
      <c r="P49" s="56"/>
      <c r="Q49" s="61"/>
      <c r="R49" s="74" t="str">
        <f>IFERROR(INDEX(KészülékÁrlista!B:B,MATCH(Megrendelő!$C49,KészülékÁrlista!$A:$A,0)),"-")</f>
        <v>-</v>
      </c>
      <c r="S49" s="75" t="str">
        <f>IFERROR(IF($B49="Listaár",R49,IF(T49="Ready Business",INDEX(KészülékÁrlista!$A:$P,MATCH(Megrendelő!$C49,KészülékÁrlista!$A:$A,0),MATCH($Z49,KészülékÁrlista!$2:$2,0)),IFERROR(INDEX(KészülékÁrlista!$A:$P,MATCH(Megrendelő!$C49,KészülékÁrlista!$A:$A,0),IF(I49="",MATCH(Megrendelő!$T49,KészülékÁrlista!$2:$2,0),MATCH(Megrendelő!$X49,KészülékÁrlista!$2:$2,0)))," "))),"Nem elérhető")</f>
        <v xml:space="preserve"> </v>
      </c>
      <c r="T49" s="76" t="str">
        <f>IFERROR(VLOOKUP($H49,'Választott tarifacsomag'!$A:$D,2,0),"-")</f>
        <v>-</v>
      </c>
      <c r="U49" s="76" t="b">
        <f t="shared" si="7"/>
        <v>1</v>
      </c>
      <c r="V49" s="77" t="str">
        <f t="shared" si="4"/>
        <v>x</v>
      </c>
      <c r="W49" s="76" t="str">
        <f>IFERROR(IF(B49="Internet opció módosítás","Kiegészítő-kategória3",IF(C49="ReadyPay Bankkártya Terminál","Kiegészítő-kategória4",VLOOKUP($H49,'Választott tarifacsomag'!$A:$D,4,0))),"-")</f>
        <v>-</v>
      </c>
      <c r="X49" s="76" t="str">
        <f>IFERROR(IF(AA49=1,T49,IF(W49="Kiegészítő-kategória3",VLOOKUP($I49,'Kiegészítő-kategória3'!$A:$B,2,0),VLOOKUP($I49,'Kiegészítő opció'!$A:$B,2,0))),"-")</f>
        <v>-</v>
      </c>
      <c r="Y49" s="76" t="str">
        <f t="shared" si="8"/>
        <v>NO</v>
      </c>
      <c r="Z49" s="76" t="str">
        <f>IFERROR(VLOOKUP($H49,MAP!#REF!,2,0),"-")</f>
        <v>-</v>
      </c>
      <c r="AA49" s="78" t="str">
        <f>IFERROR(VLOOKUP(H49,'Választott tarifacsomag'!A:E,5,0),"-")</f>
        <v>-</v>
      </c>
      <c r="AB49" s="78">
        <f t="shared" si="9"/>
        <v>0</v>
      </c>
    </row>
    <row r="50" spans="1:28" s="68" customFormat="1" ht="17.25" thickBot="1">
      <c r="A50" s="54"/>
      <c r="B50" s="55"/>
      <c r="C50" s="55"/>
      <c r="D50" s="56"/>
      <c r="E50" s="69" t="str">
        <f t="shared" si="0"/>
        <v xml:space="preserve"> </v>
      </c>
      <c r="F50" s="70" t="str">
        <f t="shared" si="1"/>
        <v/>
      </c>
      <c r="G50" s="71">
        <f t="shared" si="3"/>
        <v>24</v>
      </c>
      <c r="H50" s="55"/>
      <c r="I50" s="55"/>
      <c r="J50" s="56"/>
      <c r="K50" s="58"/>
      <c r="L50" s="59" t="str">
        <f>IFERROR(VLOOKUP($H50,'Választott tarifacsomag'!$A:$D,3,0),"")</f>
        <v/>
      </c>
      <c r="M50" s="60" t="str">
        <f>IFERROR(IF($T50="Ready Business","L",INDEX(KészülékÁrlista!$O:$O,MATCH(Megrendelő!$C50,KészülékÁrlista!$A:$A,0))),"")</f>
        <v/>
      </c>
      <c r="N50" s="55"/>
      <c r="O50" s="56"/>
      <c r="P50" s="56"/>
      <c r="Q50" s="61"/>
      <c r="R50" s="74" t="str">
        <f>IFERROR(INDEX(KészülékÁrlista!B:B,MATCH(Megrendelő!$C50,KészülékÁrlista!$A:$A,0)),"-")</f>
        <v>-</v>
      </c>
      <c r="S50" s="75" t="str">
        <f>IFERROR(IF($B50="Listaár",R50,IF(T50="Ready Business",INDEX(KészülékÁrlista!$A:$P,MATCH(Megrendelő!$C50,KészülékÁrlista!$A:$A,0),MATCH($Z50,KészülékÁrlista!$2:$2,0)),IFERROR(INDEX(KészülékÁrlista!$A:$P,MATCH(Megrendelő!$C50,KészülékÁrlista!$A:$A,0),IF(I50="",MATCH(Megrendelő!$T50,KészülékÁrlista!$2:$2,0),MATCH(Megrendelő!$X50,KészülékÁrlista!$2:$2,0)))," "))),"Nem elérhető")</f>
        <v xml:space="preserve"> </v>
      </c>
      <c r="T50" s="76" t="str">
        <f>IFERROR(VLOOKUP($H50,'Választott tarifacsomag'!$A:$D,2,0),"-")</f>
        <v>-</v>
      </c>
      <c r="U50" s="76" t="b">
        <f t="shared" si="7"/>
        <v>1</v>
      </c>
      <c r="V50" s="77" t="str">
        <f t="shared" si="4"/>
        <v>x</v>
      </c>
      <c r="W50" s="76" t="str">
        <f>IFERROR(IF(B50="Internet opció módosítás","Kiegészítő-kategória3",IF(C50="ReadyPay Bankkártya Terminál","Kiegészítő-kategória4",VLOOKUP($H50,'Választott tarifacsomag'!$A:$D,4,0))),"-")</f>
        <v>-</v>
      </c>
      <c r="X50" s="76" t="str">
        <f>IFERROR(IF(AA50=1,T50,IF(W50="Kiegészítő-kategória3",VLOOKUP($I50,'Kiegészítő-kategória3'!$A:$B,2,0),VLOOKUP($I50,'Kiegészítő opció'!$A:$B,2,0))),"-")</f>
        <v>-</v>
      </c>
      <c r="Y50" s="76" t="str">
        <f t="shared" si="8"/>
        <v>NO</v>
      </c>
      <c r="Z50" s="76" t="str">
        <f>IFERROR(VLOOKUP($H50,MAP!#REF!,2,0),"-")</f>
        <v>-</v>
      </c>
      <c r="AA50" s="78" t="str">
        <f>IFERROR(VLOOKUP(H50,'Választott tarifacsomag'!A:E,5,0),"-")</f>
        <v>-</v>
      </c>
      <c r="AB50" s="78">
        <f t="shared" si="9"/>
        <v>0</v>
      </c>
    </row>
    <row r="51" spans="1:28" s="68" customFormat="1" ht="17.25" thickBot="1">
      <c r="A51" s="54"/>
      <c r="B51" s="55"/>
      <c r="C51" s="55"/>
      <c r="D51" s="56"/>
      <c r="E51" s="69" t="str">
        <f t="shared" si="0"/>
        <v xml:space="preserve"> </v>
      </c>
      <c r="F51" s="70" t="str">
        <f t="shared" si="1"/>
        <v/>
      </c>
      <c r="G51" s="71">
        <f t="shared" si="3"/>
        <v>24</v>
      </c>
      <c r="H51" s="55"/>
      <c r="I51" s="55"/>
      <c r="J51" s="56"/>
      <c r="K51" s="58"/>
      <c r="L51" s="59" t="str">
        <f>IFERROR(VLOOKUP($H51,'Választott tarifacsomag'!$A:$D,3,0),"")</f>
        <v/>
      </c>
      <c r="M51" s="60" t="str">
        <f>IFERROR(IF($T51="Ready Business","L",INDEX(KészülékÁrlista!$O:$O,MATCH(Megrendelő!$C51,KészülékÁrlista!$A:$A,0))),"")</f>
        <v/>
      </c>
      <c r="N51" s="55"/>
      <c r="O51" s="56"/>
      <c r="P51" s="56"/>
      <c r="Q51" s="61"/>
      <c r="R51" s="74" t="str">
        <f>IFERROR(INDEX(KészülékÁrlista!B:B,MATCH(Megrendelő!$C51,KészülékÁrlista!$A:$A,0)),"-")</f>
        <v>-</v>
      </c>
      <c r="S51" s="75" t="str">
        <f>IFERROR(IF($B51="Listaár",R51,IF(T51="Ready Business",INDEX(KészülékÁrlista!$A:$P,MATCH(Megrendelő!$C51,KészülékÁrlista!$A:$A,0),MATCH($Z51,KészülékÁrlista!$2:$2,0)),IFERROR(INDEX(KészülékÁrlista!$A:$P,MATCH(Megrendelő!$C51,KészülékÁrlista!$A:$A,0),IF(I51="",MATCH(Megrendelő!$T51,KészülékÁrlista!$2:$2,0),MATCH(Megrendelő!$X51,KészülékÁrlista!$2:$2,0)))," "))),"Nem elérhető")</f>
        <v xml:space="preserve"> </v>
      </c>
      <c r="T51" s="76" t="str">
        <f>IFERROR(VLOOKUP($H51,'Választott tarifacsomag'!$A:$D,2,0),"-")</f>
        <v>-</v>
      </c>
      <c r="U51" s="76" t="b">
        <f t="shared" si="7"/>
        <v>1</v>
      </c>
      <c r="V51" s="77" t="str">
        <f t="shared" si="4"/>
        <v>x</v>
      </c>
      <c r="W51" s="76" t="str">
        <f>IFERROR(IF(B51="Internet opció módosítás","Kiegészítő-kategória3",IF(C51="ReadyPay Bankkártya Terminál","Kiegészítő-kategória4",VLOOKUP($H51,'Választott tarifacsomag'!$A:$D,4,0))),"-")</f>
        <v>-</v>
      </c>
      <c r="X51" s="76" t="str">
        <f>IFERROR(IF(AA51=1,T51,IF(W51="Kiegészítő-kategória3",VLOOKUP($I51,'Kiegészítő-kategória3'!$A:$B,2,0),VLOOKUP($I51,'Kiegészítő opció'!$A:$B,2,0))),"-")</f>
        <v>-</v>
      </c>
      <c r="Y51" s="76" t="str">
        <f t="shared" si="8"/>
        <v>NO</v>
      </c>
      <c r="Z51" s="76" t="str">
        <f>IFERROR(VLOOKUP($H51,MAP!#REF!,2,0),"-")</f>
        <v>-</v>
      </c>
      <c r="AA51" s="78" t="str">
        <f>IFERROR(VLOOKUP(H51,'Választott tarifacsomag'!A:E,5,0),"-")</f>
        <v>-</v>
      </c>
      <c r="AB51" s="78">
        <f t="shared" si="9"/>
        <v>0</v>
      </c>
    </row>
    <row r="52" spans="1:28" s="68" customFormat="1" ht="17.25" thickBot="1">
      <c r="A52" s="54"/>
      <c r="B52" s="55"/>
      <c r="C52" s="55"/>
      <c r="D52" s="56"/>
      <c r="E52" s="69" t="str">
        <f t="shared" si="0"/>
        <v xml:space="preserve"> </v>
      </c>
      <c r="F52" s="70" t="str">
        <f t="shared" si="1"/>
        <v/>
      </c>
      <c r="G52" s="71">
        <f t="shared" si="3"/>
        <v>24</v>
      </c>
      <c r="H52" s="55"/>
      <c r="I52" s="55"/>
      <c r="J52" s="56"/>
      <c r="K52" s="58"/>
      <c r="L52" s="59" t="str">
        <f>IFERROR(VLOOKUP($H52,'Választott tarifacsomag'!$A:$D,3,0),"")</f>
        <v/>
      </c>
      <c r="M52" s="60" t="str">
        <f>IFERROR(IF($T52="Ready Business","L",INDEX(KészülékÁrlista!$O:$O,MATCH(Megrendelő!$C52,KészülékÁrlista!$A:$A,0))),"")</f>
        <v/>
      </c>
      <c r="N52" s="55"/>
      <c r="O52" s="56"/>
      <c r="P52" s="56"/>
      <c r="Q52" s="61"/>
      <c r="R52" s="74" t="str">
        <f>IFERROR(INDEX(KészülékÁrlista!B:B,MATCH(Megrendelő!$C52,KészülékÁrlista!$A:$A,0)),"-")</f>
        <v>-</v>
      </c>
      <c r="S52" s="75" t="str">
        <f>IFERROR(IF($B52="Listaár",R52,IF(T52="Ready Business",INDEX(KészülékÁrlista!$A:$P,MATCH(Megrendelő!$C52,KészülékÁrlista!$A:$A,0),MATCH($Z52,KészülékÁrlista!$2:$2,0)),IFERROR(INDEX(KészülékÁrlista!$A:$P,MATCH(Megrendelő!$C52,KészülékÁrlista!$A:$A,0),IF(I52="",MATCH(Megrendelő!$T52,KészülékÁrlista!$2:$2,0),MATCH(Megrendelő!$X52,KészülékÁrlista!$2:$2,0)))," "))),"Nem elérhető")</f>
        <v xml:space="preserve"> </v>
      </c>
      <c r="T52" s="76" t="str">
        <f>IFERROR(VLOOKUP($H52,'Választott tarifacsomag'!$A:$D,2,0),"-")</f>
        <v>-</v>
      </c>
      <c r="U52" s="76" t="b">
        <f t="shared" si="7"/>
        <v>1</v>
      </c>
      <c r="V52" s="77" t="str">
        <f t="shared" si="4"/>
        <v>x</v>
      </c>
      <c r="W52" s="76" t="str">
        <f>IFERROR(IF(B52="Internet opció módosítás","Kiegészítő-kategória3",IF(C52="ReadyPay Bankkártya Terminál","Kiegészítő-kategória4",VLOOKUP($H52,'Választott tarifacsomag'!$A:$D,4,0))),"-")</f>
        <v>-</v>
      </c>
      <c r="X52" s="76" t="str">
        <f>IFERROR(IF(AA52=1,T52,IF(W52="Kiegészítő-kategória3",VLOOKUP($I52,'Kiegészítő-kategória3'!$A:$B,2,0),VLOOKUP($I52,'Kiegészítő opció'!$A:$B,2,0))),"-")</f>
        <v>-</v>
      </c>
      <c r="Y52" s="76" t="str">
        <f t="shared" si="8"/>
        <v>NO</v>
      </c>
      <c r="Z52" s="76" t="str">
        <f>IFERROR(VLOOKUP($H52,MAP!#REF!,2,0),"-")</f>
        <v>-</v>
      </c>
      <c r="AA52" s="78" t="str">
        <f>IFERROR(VLOOKUP(H52,'Választott tarifacsomag'!A:E,5,0),"-")</f>
        <v>-</v>
      </c>
      <c r="AB52" s="78">
        <f t="shared" si="9"/>
        <v>0</v>
      </c>
    </row>
    <row r="53" spans="1:28" s="68" customFormat="1" ht="17.25" thickBot="1">
      <c r="A53" s="54"/>
      <c r="B53" s="55"/>
      <c r="C53" s="55"/>
      <c r="D53" s="56"/>
      <c r="E53" s="69" t="str">
        <f t="shared" si="0"/>
        <v xml:space="preserve"> </v>
      </c>
      <c r="F53" s="70" t="str">
        <f t="shared" si="1"/>
        <v/>
      </c>
      <c r="G53" s="71">
        <f t="shared" si="3"/>
        <v>24</v>
      </c>
      <c r="H53" s="55"/>
      <c r="I53" s="55"/>
      <c r="J53" s="56"/>
      <c r="K53" s="58"/>
      <c r="L53" s="59" t="str">
        <f>IFERROR(VLOOKUP($H53,'Választott tarifacsomag'!$A:$D,3,0),"")</f>
        <v/>
      </c>
      <c r="M53" s="60" t="str">
        <f>IFERROR(IF($T53="Ready Business","L",INDEX(KészülékÁrlista!$O:$O,MATCH(Megrendelő!$C53,KészülékÁrlista!$A:$A,0))),"")</f>
        <v/>
      </c>
      <c r="N53" s="55"/>
      <c r="O53" s="56"/>
      <c r="P53" s="56"/>
      <c r="Q53" s="61"/>
      <c r="R53" s="74" t="str">
        <f>IFERROR(INDEX(KészülékÁrlista!B:B,MATCH(Megrendelő!$C53,KészülékÁrlista!$A:$A,0)),"-")</f>
        <v>-</v>
      </c>
      <c r="S53" s="75" t="str">
        <f>IFERROR(IF($B53="Listaár",R53,IF(T53="Ready Business",INDEX(KészülékÁrlista!$A:$P,MATCH(Megrendelő!$C53,KészülékÁrlista!$A:$A,0),MATCH($Z53,KészülékÁrlista!$2:$2,0)),IFERROR(INDEX(KészülékÁrlista!$A:$P,MATCH(Megrendelő!$C53,KészülékÁrlista!$A:$A,0),IF(I53="",MATCH(Megrendelő!$T53,KészülékÁrlista!$2:$2,0),MATCH(Megrendelő!$X53,KészülékÁrlista!$2:$2,0)))," "))),"Nem elérhető")</f>
        <v xml:space="preserve"> </v>
      </c>
      <c r="T53" s="76" t="str">
        <f>IFERROR(VLOOKUP($H53,'Választott tarifacsomag'!$A:$D,2,0),"-")</f>
        <v>-</v>
      </c>
      <c r="U53" s="76" t="b">
        <f t="shared" si="7"/>
        <v>1</v>
      </c>
      <c r="V53" s="77" t="str">
        <f t="shared" si="4"/>
        <v>x</v>
      </c>
      <c r="W53" s="76" t="str">
        <f>IFERROR(IF(B53="Internet opció módosítás","Kiegészítő-kategória3",IF(C53="ReadyPay Bankkártya Terminál","Kiegészítő-kategória4",VLOOKUP($H53,'Választott tarifacsomag'!$A:$D,4,0))),"-")</f>
        <v>-</v>
      </c>
      <c r="X53" s="76" t="str">
        <f>IFERROR(IF(AA53=1,T53,IF(W53="Kiegészítő-kategória3",VLOOKUP($I53,'Kiegészítő-kategória3'!$A:$B,2,0),VLOOKUP($I53,'Kiegészítő opció'!$A:$B,2,0))),"-")</f>
        <v>-</v>
      </c>
      <c r="Y53" s="76" t="str">
        <f t="shared" si="8"/>
        <v>NO</v>
      </c>
      <c r="Z53" s="76" t="str">
        <f>IFERROR(VLOOKUP($H53,MAP!#REF!,2,0),"-")</f>
        <v>-</v>
      </c>
      <c r="AA53" s="78" t="str">
        <f>IFERROR(VLOOKUP(H53,'Választott tarifacsomag'!A:E,5,0),"-")</f>
        <v>-</v>
      </c>
      <c r="AB53" s="78">
        <f t="shared" si="9"/>
        <v>0</v>
      </c>
    </row>
    <row r="54" spans="1:28" s="68" customFormat="1" ht="17.25" thickBot="1">
      <c r="A54" s="54"/>
      <c r="B54" s="55"/>
      <c r="C54" s="55"/>
      <c r="D54" s="56"/>
      <c r="E54" s="69" t="str">
        <f t="shared" si="0"/>
        <v xml:space="preserve"> </v>
      </c>
      <c r="F54" s="70" t="str">
        <f t="shared" si="1"/>
        <v/>
      </c>
      <c r="G54" s="71">
        <f t="shared" si="3"/>
        <v>24</v>
      </c>
      <c r="H54" s="55"/>
      <c r="I54" s="55"/>
      <c r="J54" s="56"/>
      <c r="K54" s="58"/>
      <c r="L54" s="59" t="str">
        <f>IFERROR(VLOOKUP($H54,'Választott tarifacsomag'!$A:$D,3,0),"")</f>
        <v/>
      </c>
      <c r="M54" s="60" t="str">
        <f>IFERROR(IF($T54="Ready Business","L",INDEX(KészülékÁrlista!$O:$O,MATCH(Megrendelő!$C54,KészülékÁrlista!$A:$A,0))),"")</f>
        <v/>
      </c>
      <c r="N54" s="55"/>
      <c r="O54" s="56"/>
      <c r="P54" s="56"/>
      <c r="Q54" s="61"/>
      <c r="R54" s="74" t="str">
        <f>IFERROR(INDEX(KészülékÁrlista!B:B,MATCH(Megrendelő!$C54,KészülékÁrlista!$A:$A,0)),"-")</f>
        <v>-</v>
      </c>
      <c r="S54" s="75" t="str">
        <f>IFERROR(IF($B54="Listaár",R54,IF(T54="Ready Business",INDEX(KészülékÁrlista!$A:$P,MATCH(Megrendelő!$C54,KészülékÁrlista!$A:$A,0),MATCH($Z54,KészülékÁrlista!$2:$2,0)),IFERROR(INDEX(KészülékÁrlista!$A:$P,MATCH(Megrendelő!$C54,KészülékÁrlista!$A:$A,0),IF(I54="",MATCH(Megrendelő!$T54,KészülékÁrlista!$2:$2,0),MATCH(Megrendelő!$X54,KészülékÁrlista!$2:$2,0)))," "))),"Nem elérhető")</f>
        <v xml:space="preserve"> </v>
      </c>
      <c r="T54" s="76" t="str">
        <f>IFERROR(VLOOKUP($H54,'Választott tarifacsomag'!$A:$D,2,0),"-")</f>
        <v>-</v>
      </c>
      <c r="U54" s="76" t="b">
        <f t="shared" si="7"/>
        <v>1</v>
      </c>
      <c r="V54" s="77" t="str">
        <f t="shared" si="4"/>
        <v>x</v>
      </c>
      <c r="W54" s="76" t="str">
        <f>IFERROR(IF(B54="Internet opció módosítás","Kiegészítő-kategória3",IF(C54="ReadyPay Bankkártya Terminál","Kiegészítő-kategória4",VLOOKUP($H54,'Választott tarifacsomag'!$A:$D,4,0))),"-")</f>
        <v>-</v>
      </c>
      <c r="X54" s="76" t="str">
        <f>IFERROR(IF(AA54=1,T54,IF(W54="Kiegészítő-kategória3",VLOOKUP($I54,'Kiegészítő-kategória3'!$A:$B,2,0),VLOOKUP($I54,'Kiegészítő opció'!$A:$B,2,0))),"-")</f>
        <v>-</v>
      </c>
      <c r="Y54" s="76" t="str">
        <f t="shared" si="8"/>
        <v>NO</v>
      </c>
      <c r="Z54" s="76" t="str">
        <f>IFERROR(VLOOKUP($H54,MAP!#REF!,2,0),"-")</f>
        <v>-</v>
      </c>
      <c r="AA54" s="78" t="str">
        <f>IFERROR(VLOOKUP(H54,'Választott tarifacsomag'!A:E,5,0),"-")</f>
        <v>-</v>
      </c>
      <c r="AB54" s="78">
        <f t="shared" si="9"/>
        <v>0</v>
      </c>
    </row>
    <row r="55" spans="1:28" s="68" customFormat="1" ht="17.25" thickBot="1">
      <c r="A55" s="54"/>
      <c r="B55" s="55"/>
      <c r="C55" s="55"/>
      <c r="D55" s="56"/>
      <c r="E55" s="69" t="str">
        <f t="shared" si="0"/>
        <v xml:space="preserve"> </v>
      </c>
      <c r="F55" s="70" t="str">
        <f t="shared" si="1"/>
        <v/>
      </c>
      <c r="G55" s="71">
        <f t="shared" si="3"/>
        <v>24</v>
      </c>
      <c r="H55" s="55"/>
      <c r="I55" s="55"/>
      <c r="J55" s="56"/>
      <c r="K55" s="58"/>
      <c r="L55" s="59" t="str">
        <f>IFERROR(VLOOKUP($H55,'Választott tarifacsomag'!$A:$D,3,0),"")</f>
        <v/>
      </c>
      <c r="M55" s="60" t="str">
        <f>IFERROR(IF($T55="Ready Business","L",INDEX(KészülékÁrlista!$O:$O,MATCH(Megrendelő!$C55,KészülékÁrlista!$A:$A,0))),"")</f>
        <v/>
      </c>
      <c r="N55" s="55"/>
      <c r="O55" s="56"/>
      <c r="P55" s="56"/>
      <c r="Q55" s="61"/>
      <c r="R55" s="74" t="str">
        <f>IFERROR(INDEX(KészülékÁrlista!B:B,MATCH(Megrendelő!$C55,KészülékÁrlista!$A:$A,0)),"-")</f>
        <v>-</v>
      </c>
      <c r="S55" s="75" t="str">
        <f>IFERROR(IF($B55="Listaár",R55,IF(T55="Ready Business",INDEX(KészülékÁrlista!$A:$P,MATCH(Megrendelő!$C55,KészülékÁrlista!$A:$A,0),MATCH($Z55,KészülékÁrlista!$2:$2,0)),IFERROR(INDEX(KészülékÁrlista!$A:$P,MATCH(Megrendelő!$C55,KészülékÁrlista!$A:$A,0),IF(I55="",MATCH(Megrendelő!$T55,KészülékÁrlista!$2:$2,0),MATCH(Megrendelő!$X55,KészülékÁrlista!$2:$2,0)))," "))),"Nem elérhető")</f>
        <v xml:space="preserve"> </v>
      </c>
      <c r="T55" s="76" t="str">
        <f>IFERROR(VLOOKUP($H55,'Választott tarifacsomag'!$A:$D,2,0),"-")</f>
        <v>-</v>
      </c>
      <c r="U55" s="76" t="b">
        <f t="shared" si="7"/>
        <v>1</v>
      </c>
      <c r="V55" s="77" t="str">
        <f t="shared" si="4"/>
        <v>x</v>
      </c>
      <c r="W55" s="76" t="str">
        <f>IFERROR(IF(B55="Internet opció módosítás","Kiegészítő-kategória3",IF(C55="ReadyPay Bankkártya Terminál","Kiegészítő-kategória4",VLOOKUP($H55,'Választott tarifacsomag'!$A:$D,4,0))),"-")</f>
        <v>-</v>
      </c>
      <c r="X55" s="76" t="str">
        <f>IFERROR(IF(AA55=1,T55,IF(W55="Kiegészítő-kategória3",VLOOKUP($I55,'Kiegészítő-kategória3'!$A:$B,2,0),VLOOKUP($I55,'Kiegészítő opció'!$A:$B,2,0))),"-")</f>
        <v>-</v>
      </c>
      <c r="Y55" s="76" t="str">
        <f t="shared" si="8"/>
        <v>NO</v>
      </c>
      <c r="Z55" s="76" t="str">
        <f>IFERROR(VLOOKUP($H55,MAP!#REF!,2,0),"-")</f>
        <v>-</v>
      </c>
      <c r="AA55" s="78" t="str">
        <f>IFERROR(VLOOKUP(H55,'Választott tarifacsomag'!A:E,5,0),"-")</f>
        <v>-</v>
      </c>
      <c r="AB55" s="78">
        <f t="shared" si="9"/>
        <v>0</v>
      </c>
    </row>
    <row r="56" spans="1:28" s="68" customFormat="1" ht="17.25" thickBot="1">
      <c r="A56" s="54"/>
      <c r="B56" s="55"/>
      <c r="C56" s="55"/>
      <c r="D56" s="56"/>
      <c r="E56" s="69" t="str">
        <f t="shared" si="0"/>
        <v xml:space="preserve"> </v>
      </c>
      <c r="F56" s="70" t="str">
        <f t="shared" si="1"/>
        <v/>
      </c>
      <c r="G56" s="71">
        <f t="shared" si="3"/>
        <v>24</v>
      </c>
      <c r="H56" s="55"/>
      <c r="I56" s="55"/>
      <c r="J56" s="56"/>
      <c r="K56" s="58"/>
      <c r="L56" s="59" t="str">
        <f>IFERROR(VLOOKUP($H56,'Választott tarifacsomag'!$A:$D,3,0),"")</f>
        <v/>
      </c>
      <c r="M56" s="60" t="str">
        <f>IFERROR(IF($T56="Ready Business","L",INDEX(KészülékÁrlista!$O:$O,MATCH(Megrendelő!$C56,KészülékÁrlista!$A:$A,0))),"")</f>
        <v/>
      </c>
      <c r="N56" s="55"/>
      <c r="O56" s="56"/>
      <c r="P56" s="56"/>
      <c r="Q56" s="61"/>
      <c r="R56" s="74" t="str">
        <f>IFERROR(INDEX(KészülékÁrlista!B:B,MATCH(Megrendelő!$C56,KészülékÁrlista!$A:$A,0)),"-")</f>
        <v>-</v>
      </c>
      <c r="S56" s="75" t="str">
        <f>IFERROR(IF($B56="Listaár",R56,IF(T56="Ready Business",INDEX(KészülékÁrlista!$A:$P,MATCH(Megrendelő!$C56,KészülékÁrlista!$A:$A,0),MATCH($Z56,KészülékÁrlista!$2:$2,0)),IFERROR(INDEX(KészülékÁrlista!$A:$P,MATCH(Megrendelő!$C56,KészülékÁrlista!$A:$A,0),IF(I56="",MATCH(Megrendelő!$T56,KészülékÁrlista!$2:$2,0),MATCH(Megrendelő!$X56,KészülékÁrlista!$2:$2,0)))," "))),"Nem elérhető")</f>
        <v xml:space="preserve"> </v>
      </c>
      <c r="T56" s="76" t="str">
        <f>IFERROR(VLOOKUP($H56,'Választott tarifacsomag'!$A:$D,2,0),"-")</f>
        <v>-</v>
      </c>
      <c r="U56" s="76" t="b">
        <f t="shared" si="7"/>
        <v>1</v>
      </c>
      <c r="V56" s="77" t="str">
        <f t="shared" si="4"/>
        <v>x</v>
      </c>
      <c r="W56" s="76" t="str">
        <f>IFERROR(IF(B56="Internet opció módosítás","Kiegészítő-kategória3",IF(C56="ReadyPay Bankkártya Terminál","Kiegészítő-kategória4",VLOOKUP($H56,'Választott tarifacsomag'!$A:$D,4,0))),"-")</f>
        <v>-</v>
      </c>
      <c r="X56" s="76" t="str">
        <f>IFERROR(IF(AA56=1,T56,IF(W56="Kiegészítő-kategória3",VLOOKUP($I56,'Kiegészítő-kategória3'!$A:$B,2,0),VLOOKUP($I56,'Kiegészítő opció'!$A:$B,2,0))),"-")</f>
        <v>-</v>
      </c>
      <c r="Y56" s="76" t="str">
        <f t="shared" si="8"/>
        <v>NO</v>
      </c>
      <c r="Z56" s="76" t="str">
        <f>IFERROR(VLOOKUP($H56,MAP!#REF!,2,0),"-")</f>
        <v>-</v>
      </c>
      <c r="AA56" s="78" t="str">
        <f>IFERROR(VLOOKUP(H56,'Választott tarifacsomag'!A:E,5,0),"-")</f>
        <v>-</v>
      </c>
      <c r="AB56" s="78">
        <f t="shared" si="9"/>
        <v>0</v>
      </c>
    </row>
    <row r="57" spans="1:28" s="68" customFormat="1" ht="17.25" thickBot="1">
      <c r="A57" s="54"/>
      <c r="B57" s="55"/>
      <c r="C57" s="55"/>
      <c r="D57" s="56"/>
      <c r="E57" s="69" t="str">
        <f t="shared" si="0"/>
        <v xml:space="preserve"> </v>
      </c>
      <c r="F57" s="70" t="str">
        <f t="shared" si="1"/>
        <v/>
      </c>
      <c r="G57" s="71">
        <f t="shared" si="3"/>
        <v>24</v>
      </c>
      <c r="H57" s="55"/>
      <c r="I57" s="55"/>
      <c r="J57" s="56"/>
      <c r="K57" s="58"/>
      <c r="L57" s="59" t="str">
        <f>IFERROR(VLOOKUP($H57,'Választott tarifacsomag'!$A:$D,3,0),"")</f>
        <v/>
      </c>
      <c r="M57" s="60" t="str">
        <f>IFERROR(IF($T57="Ready Business","L",INDEX(KészülékÁrlista!$O:$O,MATCH(Megrendelő!$C57,KészülékÁrlista!$A:$A,0))),"")</f>
        <v/>
      </c>
      <c r="N57" s="55"/>
      <c r="O57" s="56"/>
      <c r="P57" s="56"/>
      <c r="Q57" s="61"/>
      <c r="R57" s="74" t="str">
        <f>IFERROR(INDEX(KészülékÁrlista!B:B,MATCH(Megrendelő!$C57,KészülékÁrlista!$A:$A,0)),"-")</f>
        <v>-</v>
      </c>
      <c r="S57" s="75" t="str">
        <f>IFERROR(IF($B57="Listaár",R57,IF(T57="Ready Business",INDEX(KészülékÁrlista!$A:$P,MATCH(Megrendelő!$C57,KészülékÁrlista!$A:$A,0),MATCH($Z57,KészülékÁrlista!$2:$2,0)),IFERROR(INDEX(KészülékÁrlista!$A:$P,MATCH(Megrendelő!$C57,KészülékÁrlista!$A:$A,0),IF(I57="",MATCH(Megrendelő!$T57,KészülékÁrlista!$2:$2,0),MATCH(Megrendelő!$X57,KészülékÁrlista!$2:$2,0)))," "))),"Nem elérhető")</f>
        <v xml:space="preserve"> </v>
      </c>
      <c r="T57" s="76" t="str">
        <f>IFERROR(VLOOKUP($H57,'Választott tarifacsomag'!$A:$D,2,0),"-")</f>
        <v>-</v>
      </c>
      <c r="U57" s="76" t="b">
        <f t="shared" si="7"/>
        <v>1</v>
      </c>
      <c r="V57" s="77" t="str">
        <f t="shared" si="4"/>
        <v>x</v>
      </c>
      <c r="W57" s="76" t="str">
        <f>IFERROR(IF(B57="Internet opció módosítás","Kiegészítő-kategória3",IF(C57="ReadyPay Bankkártya Terminál","Kiegészítő-kategória4",VLOOKUP($H57,'Választott tarifacsomag'!$A:$D,4,0))),"-")</f>
        <v>-</v>
      </c>
      <c r="X57" s="76" t="str">
        <f>IFERROR(IF(AA57=1,T57,IF(W57="Kiegészítő-kategória3",VLOOKUP($I57,'Kiegészítő-kategória3'!$A:$B,2,0),VLOOKUP($I57,'Kiegészítő opció'!$A:$B,2,0))),"-")</f>
        <v>-</v>
      </c>
      <c r="Y57" s="76" t="str">
        <f t="shared" si="8"/>
        <v>NO</v>
      </c>
      <c r="Z57" s="76" t="str">
        <f>IFERROR(VLOOKUP($H57,MAP!#REF!,2,0),"-")</f>
        <v>-</v>
      </c>
      <c r="AA57" s="78" t="str">
        <f>IFERROR(VLOOKUP(H57,'Választott tarifacsomag'!A:E,5,0),"-")</f>
        <v>-</v>
      </c>
      <c r="AB57" s="78">
        <f t="shared" si="9"/>
        <v>0</v>
      </c>
    </row>
    <row r="58" spans="1:28" s="68" customFormat="1" ht="17.25" thickBot="1">
      <c r="A58" s="54"/>
      <c r="B58" s="55"/>
      <c r="C58" s="55"/>
      <c r="D58" s="56"/>
      <c r="E58" s="69" t="str">
        <f t="shared" si="0"/>
        <v xml:space="preserve"> </v>
      </c>
      <c r="F58" s="70" t="str">
        <f t="shared" si="1"/>
        <v/>
      </c>
      <c r="G58" s="71">
        <f t="shared" si="3"/>
        <v>24</v>
      </c>
      <c r="H58" s="55"/>
      <c r="I58" s="55"/>
      <c r="J58" s="56"/>
      <c r="K58" s="58"/>
      <c r="L58" s="59" t="str">
        <f>IFERROR(VLOOKUP($H58,'Választott tarifacsomag'!$A:$D,3,0),"")</f>
        <v/>
      </c>
      <c r="M58" s="60" t="str">
        <f>IFERROR(IF($T58="Ready Business","L",INDEX(KészülékÁrlista!$O:$O,MATCH(Megrendelő!$C58,KészülékÁrlista!$A:$A,0))),"")</f>
        <v/>
      </c>
      <c r="N58" s="55"/>
      <c r="O58" s="56"/>
      <c r="P58" s="56"/>
      <c r="Q58" s="61"/>
      <c r="R58" s="74" t="str">
        <f>IFERROR(INDEX(KészülékÁrlista!B:B,MATCH(Megrendelő!$C58,KészülékÁrlista!$A:$A,0)),"-")</f>
        <v>-</v>
      </c>
      <c r="S58" s="75" t="str">
        <f>IFERROR(IF($B58="Listaár",R58,IF(T58="Ready Business",INDEX(KészülékÁrlista!$A:$P,MATCH(Megrendelő!$C58,KészülékÁrlista!$A:$A,0),MATCH($Z58,KészülékÁrlista!$2:$2,0)),IFERROR(INDEX(KészülékÁrlista!$A:$P,MATCH(Megrendelő!$C58,KészülékÁrlista!$A:$A,0),IF(I58="",MATCH(Megrendelő!$T58,KészülékÁrlista!$2:$2,0),MATCH(Megrendelő!$X58,KészülékÁrlista!$2:$2,0)))," "))),"Nem elérhető")</f>
        <v xml:space="preserve"> </v>
      </c>
      <c r="T58" s="76" t="str">
        <f>IFERROR(VLOOKUP($H58,'Választott tarifacsomag'!$A:$D,2,0),"-")</f>
        <v>-</v>
      </c>
      <c r="U58" s="76" t="b">
        <f t="shared" si="7"/>
        <v>1</v>
      </c>
      <c r="V58" s="77" t="str">
        <f t="shared" si="4"/>
        <v>x</v>
      </c>
      <c r="W58" s="76" t="str">
        <f>IFERROR(IF(B58="Internet opció módosítás","Kiegészítő-kategória3",IF(C58="ReadyPay Bankkártya Terminál","Kiegészítő-kategória4",VLOOKUP($H58,'Választott tarifacsomag'!$A:$D,4,0))),"-")</f>
        <v>-</v>
      </c>
      <c r="X58" s="76" t="str">
        <f>IFERROR(IF(AA58=1,T58,IF(W58="Kiegészítő-kategória3",VLOOKUP($I58,'Kiegészítő-kategória3'!$A:$B,2,0),VLOOKUP($I58,'Kiegészítő opció'!$A:$B,2,0))),"-")</f>
        <v>-</v>
      </c>
      <c r="Y58" s="76" t="str">
        <f t="shared" si="8"/>
        <v>NO</v>
      </c>
      <c r="Z58" s="76" t="str">
        <f>IFERROR(VLOOKUP($H58,MAP!#REF!,2,0),"-")</f>
        <v>-</v>
      </c>
      <c r="AA58" s="78" t="str">
        <f>IFERROR(VLOOKUP(H58,'Választott tarifacsomag'!A:E,5,0),"-")</f>
        <v>-</v>
      </c>
      <c r="AB58" s="78">
        <f t="shared" si="9"/>
        <v>0</v>
      </c>
    </row>
    <row r="59" spans="1:28" s="68" customFormat="1" ht="17.25" thickBot="1">
      <c r="A59" s="54"/>
      <c r="B59" s="55"/>
      <c r="C59" s="55"/>
      <c r="D59" s="56"/>
      <c r="E59" s="69" t="str">
        <f t="shared" si="0"/>
        <v xml:space="preserve"> </v>
      </c>
      <c r="F59" s="70" t="str">
        <f t="shared" si="1"/>
        <v/>
      </c>
      <c r="G59" s="71">
        <f t="shared" si="3"/>
        <v>24</v>
      </c>
      <c r="H59" s="55"/>
      <c r="I59" s="55"/>
      <c r="J59" s="56"/>
      <c r="K59" s="58"/>
      <c r="L59" s="59" t="str">
        <f>IFERROR(VLOOKUP($H59,'Választott tarifacsomag'!$A:$D,3,0),"")</f>
        <v/>
      </c>
      <c r="M59" s="60" t="str">
        <f>IFERROR(IF($T59="Ready Business","L",INDEX(KészülékÁrlista!$O:$O,MATCH(Megrendelő!$C59,KészülékÁrlista!$A:$A,0))),"")</f>
        <v/>
      </c>
      <c r="N59" s="55"/>
      <c r="O59" s="56"/>
      <c r="P59" s="56"/>
      <c r="Q59" s="61"/>
      <c r="R59" s="74" t="str">
        <f>IFERROR(INDEX(KészülékÁrlista!B:B,MATCH(Megrendelő!$C59,KészülékÁrlista!$A:$A,0)),"-")</f>
        <v>-</v>
      </c>
      <c r="S59" s="75" t="str">
        <f>IFERROR(IF($B59="Listaár",R59,IF(T59="Ready Business",INDEX(KészülékÁrlista!$A:$P,MATCH(Megrendelő!$C59,KészülékÁrlista!$A:$A,0),MATCH($Z59,KészülékÁrlista!$2:$2,0)),IFERROR(INDEX(KészülékÁrlista!$A:$P,MATCH(Megrendelő!$C59,KészülékÁrlista!$A:$A,0),IF(I59="",MATCH(Megrendelő!$T59,KészülékÁrlista!$2:$2,0),MATCH(Megrendelő!$X59,KészülékÁrlista!$2:$2,0)))," "))),"Nem elérhető")</f>
        <v xml:space="preserve"> </v>
      </c>
      <c r="T59" s="76" t="str">
        <f>IFERROR(VLOOKUP($H59,'Választott tarifacsomag'!$A:$D,2,0),"-")</f>
        <v>-</v>
      </c>
      <c r="U59" s="76" t="b">
        <f t="shared" si="7"/>
        <v>1</v>
      </c>
      <c r="V59" s="77" t="str">
        <f t="shared" si="4"/>
        <v>x</v>
      </c>
      <c r="W59" s="76" t="str">
        <f>IFERROR(IF(B59="Internet opció módosítás","Kiegészítő-kategória3",IF(C59="ReadyPay Bankkártya Terminál","Kiegészítő-kategória4",VLOOKUP($H59,'Választott tarifacsomag'!$A:$D,4,0))),"-")</f>
        <v>-</v>
      </c>
      <c r="X59" s="76" t="str">
        <f>IFERROR(IF(AA59=1,T59,IF(W59="Kiegészítő-kategória3",VLOOKUP($I59,'Kiegészítő-kategória3'!$A:$B,2,0),VLOOKUP($I59,'Kiegészítő opció'!$A:$B,2,0))),"-")</f>
        <v>-</v>
      </c>
      <c r="Y59" s="76" t="str">
        <f t="shared" si="8"/>
        <v>NO</v>
      </c>
      <c r="Z59" s="76" t="str">
        <f>IFERROR(VLOOKUP($H59,MAP!#REF!,2,0),"-")</f>
        <v>-</v>
      </c>
      <c r="AA59" s="78" t="str">
        <f>IFERROR(VLOOKUP(H59,'Választott tarifacsomag'!A:E,5,0),"-")</f>
        <v>-</v>
      </c>
      <c r="AB59" s="78">
        <f t="shared" si="9"/>
        <v>0</v>
      </c>
    </row>
    <row r="60" spans="1:28" s="68" customFormat="1" ht="17.25" thickBot="1">
      <c r="A60" s="54"/>
      <c r="B60" s="55"/>
      <c r="C60" s="55"/>
      <c r="D60" s="56"/>
      <c r="E60" s="69" t="str">
        <f t="shared" si="0"/>
        <v xml:space="preserve"> </v>
      </c>
      <c r="F60" s="70" t="str">
        <f t="shared" si="1"/>
        <v/>
      </c>
      <c r="G60" s="71">
        <f t="shared" si="3"/>
        <v>24</v>
      </c>
      <c r="H60" s="55"/>
      <c r="I60" s="55"/>
      <c r="J60" s="56"/>
      <c r="K60" s="58"/>
      <c r="L60" s="59" t="str">
        <f>IFERROR(VLOOKUP($H60,'Választott tarifacsomag'!$A:$D,3,0),"")</f>
        <v/>
      </c>
      <c r="M60" s="60" t="str">
        <f>IFERROR(IF($T60="Ready Business","L",INDEX(KészülékÁrlista!$O:$O,MATCH(Megrendelő!$C60,KészülékÁrlista!$A:$A,0))),"")</f>
        <v/>
      </c>
      <c r="N60" s="55"/>
      <c r="O60" s="56"/>
      <c r="P60" s="56"/>
      <c r="Q60" s="61"/>
      <c r="R60" s="74" t="str">
        <f>IFERROR(INDEX(KészülékÁrlista!B:B,MATCH(Megrendelő!$C60,KészülékÁrlista!$A:$A,0)),"-")</f>
        <v>-</v>
      </c>
      <c r="S60" s="75" t="str">
        <f>IFERROR(IF($B60="Listaár",R60,IF(T60="Ready Business",INDEX(KészülékÁrlista!$A:$P,MATCH(Megrendelő!$C60,KészülékÁrlista!$A:$A,0),MATCH($Z60,KészülékÁrlista!$2:$2,0)),IFERROR(INDEX(KészülékÁrlista!$A:$P,MATCH(Megrendelő!$C60,KészülékÁrlista!$A:$A,0),IF(I60="",MATCH(Megrendelő!$T60,KészülékÁrlista!$2:$2,0),MATCH(Megrendelő!$X60,KészülékÁrlista!$2:$2,0)))," "))),"Nem elérhető")</f>
        <v xml:space="preserve"> </v>
      </c>
      <c r="T60" s="76" t="str">
        <f>IFERROR(VLOOKUP($H60,'Választott tarifacsomag'!$A:$D,2,0),"-")</f>
        <v>-</v>
      </c>
      <c r="U60" s="76" t="b">
        <f t="shared" si="7"/>
        <v>1</v>
      </c>
      <c r="V60" s="77" t="str">
        <f t="shared" si="4"/>
        <v>x</v>
      </c>
      <c r="W60" s="76" t="str">
        <f>IFERROR(IF(B60="Internet opció módosítás","Kiegészítő-kategória3",IF(C60="ReadyPay Bankkártya Terminál","Kiegészítő-kategória4",VLOOKUP($H60,'Választott tarifacsomag'!$A:$D,4,0))),"-")</f>
        <v>-</v>
      </c>
      <c r="X60" s="76" t="str">
        <f>IFERROR(IF(AA60=1,T60,IF(W60="Kiegészítő-kategória3",VLOOKUP($I60,'Kiegészítő-kategória3'!$A:$B,2,0),VLOOKUP($I60,'Kiegészítő opció'!$A:$B,2,0))),"-")</f>
        <v>-</v>
      </c>
      <c r="Y60" s="76" t="str">
        <f t="shared" si="8"/>
        <v>NO</v>
      </c>
      <c r="Z60" s="76" t="str">
        <f>IFERROR(VLOOKUP($H60,MAP!#REF!,2,0),"-")</f>
        <v>-</v>
      </c>
      <c r="AA60" s="78" t="str">
        <f>IFERROR(VLOOKUP(H60,'Választott tarifacsomag'!A:E,5,0),"-")</f>
        <v>-</v>
      </c>
      <c r="AB60" s="78">
        <f t="shared" si="9"/>
        <v>0</v>
      </c>
    </row>
    <row r="61" spans="1:28" s="68" customFormat="1" ht="17.25" thickBot="1">
      <c r="A61" s="54"/>
      <c r="B61" s="55"/>
      <c r="C61" s="55"/>
      <c r="D61" s="56"/>
      <c r="E61" s="69" t="str">
        <f t="shared" si="0"/>
        <v xml:space="preserve"> </v>
      </c>
      <c r="F61" s="70" t="str">
        <f t="shared" si="1"/>
        <v/>
      </c>
      <c r="G61" s="71">
        <f t="shared" si="3"/>
        <v>24</v>
      </c>
      <c r="H61" s="55"/>
      <c r="I61" s="55"/>
      <c r="J61" s="56"/>
      <c r="K61" s="58"/>
      <c r="L61" s="59" t="str">
        <f>IFERROR(VLOOKUP($H61,'Választott tarifacsomag'!$A:$D,3,0),"")</f>
        <v/>
      </c>
      <c r="M61" s="60" t="str">
        <f>IFERROR(IF($T61="Ready Business","L",INDEX(KészülékÁrlista!$O:$O,MATCH(Megrendelő!$C61,KészülékÁrlista!$A:$A,0))),"")</f>
        <v/>
      </c>
      <c r="N61" s="55"/>
      <c r="O61" s="56"/>
      <c r="P61" s="56"/>
      <c r="Q61" s="61"/>
      <c r="R61" s="74" t="str">
        <f>IFERROR(INDEX(KészülékÁrlista!B:B,MATCH(Megrendelő!$C61,KészülékÁrlista!$A:$A,0)),"-")</f>
        <v>-</v>
      </c>
      <c r="S61" s="75" t="str">
        <f>IFERROR(IF($B61="Listaár",R61,IF(T61="Ready Business",INDEX(KészülékÁrlista!$A:$P,MATCH(Megrendelő!$C61,KészülékÁrlista!$A:$A,0),MATCH($Z61,KészülékÁrlista!$2:$2,0)),IFERROR(INDEX(KészülékÁrlista!$A:$P,MATCH(Megrendelő!$C61,KészülékÁrlista!$A:$A,0),IF(I61="",MATCH(Megrendelő!$T61,KészülékÁrlista!$2:$2,0),MATCH(Megrendelő!$X61,KészülékÁrlista!$2:$2,0)))," "))),"Nem elérhető")</f>
        <v xml:space="preserve"> </v>
      </c>
      <c r="T61" s="76" t="str">
        <f>IFERROR(VLOOKUP($H61,'Választott tarifacsomag'!$A:$D,2,0),"-")</f>
        <v>-</v>
      </c>
      <c r="U61" s="76" t="b">
        <f t="shared" si="7"/>
        <v>1</v>
      </c>
      <c r="V61" s="77" t="str">
        <f t="shared" si="4"/>
        <v>x</v>
      </c>
      <c r="W61" s="76" t="str">
        <f>IFERROR(IF(B61="Internet opció módosítás","Kiegészítő-kategória3",IF(C61="ReadyPay Bankkártya Terminál","Kiegészítő-kategória4",VLOOKUP($H61,'Választott tarifacsomag'!$A:$D,4,0))),"-")</f>
        <v>-</v>
      </c>
      <c r="X61" s="76" t="str">
        <f>IFERROR(IF(AA61=1,T61,IF(W61="Kiegészítő-kategória3",VLOOKUP($I61,'Kiegészítő-kategória3'!$A:$B,2,0),VLOOKUP($I61,'Kiegészítő opció'!$A:$B,2,0))),"-")</f>
        <v>-</v>
      </c>
      <c r="Y61" s="76" t="str">
        <f t="shared" si="8"/>
        <v>NO</v>
      </c>
      <c r="Z61" s="76" t="str">
        <f>IFERROR(VLOOKUP($H61,MAP!#REF!,2,0),"-")</f>
        <v>-</v>
      </c>
      <c r="AA61" s="78" t="str">
        <f>IFERROR(VLOOKUP(H61,'Választott tarifacsomag'!A:E,5,0),"-")</f>
        <v>-</v>
      </c>
      <c r="AB61" s="78">
        <f t="shared" si="9"/>
        <v>0</v>
      </c>
    </row>
    <row r="62" spans="1:28" s="68" customFormat="1" ht="17.25" thickBot="1">
      <c r="A62" s="54"/>
      <c r="B62" s="55"/>
      <c r="C62" s="55"/>
      <c r="D62" s="56"/>
      <c r="E62" s="69" t="str">
        <f t="shared" si="0"/>
        <v xml:space="preserve"> </v>
      </c>
      <c r="F62" s="70" t="str">
        <f t="shared" si="1"/>
        <v/>
      </c>
      <c r="G62" s="71">
        <f t="shared" si="3"/>
        <v>24</v>
      </c>
      <c r="H62" s="55"/>
      <c r="I62" s="55"/>
      <c r="J62" s="56"/>
      <c r="K62" s="58"/>
      <c r="L62" s="59" t="str">
        <f>IFERROR(VLOOKUP($H62,'Választott tarifacsomag'!$A:$D,3,0),"")</f>
        <v/>
      </c>
      <c r="M62" s="60" t="str">
        <f>IFERROR(IF($T62="Ready Business","L",INDEX(KészülékÁrlista!$O:$O,MATCH(Megrendelő!$C62,KészülékÁrlista!$A:$A,0))),"")</f>
        <v/>
      </c>
      <c r="N62" s="55"/>
      <c r="O62" s="56"/>
      <c r="P62" s="56"/>
      <c r="Q62" s="61"/>
      <c r="R62" s="74" t="str">
        <f>IFERROR(INDEX(KészülékÁrlista!B:B,MATCH(Megrendelő!$C62,KészülékÁrlista!$A:$A,0)),"-")</f>
        <v>-</v>
      </c>
      <c r="S62" s="75" t="str">
        <f>IFERROR(IF($B62="Listaár",R62,IF(T62="Ready Business",INDEX(KészülékÁrlista!$A:$P,MATCH(Megrendelő!$C62,KészülékÁrlista!$A:$A,0),MATCH($Z62,KészülékÁrlista!$2:$2,0)),IFERROR(INDEX(KészülékÁrlista!$A:$P,MATCH(Megrendelő!$C62,KészülékÁrlista!$A:$A,0),IF(I62="",MATCH(Megrendelő!$T62,KészülékÁrlista!$2:$2,0),MATCH(Megrendelő!$X62,KészülékÁrlista!$2:$2,0)))," "))),"Nem elérhető")</f>
        <v xml:space="preserve"> </v>
      </c>
      <c r="T62" s="76" t="str">
        <f>IFERROR(VLOOKUP($H62,'Választott tarifacsomag'!$A:$D,2,0),"-")</f>
        <v>-</v>
      </c>
      <c r="U62" s="76" t="b">
        <f t="shared" si="7"/>
        <v>1</v>
      </c>
      <c r="V62" s="77" t="str">
        <f t="shared" si="4"/>
        <v>x</v>
      </c>
      <c r="W62" s="76" t="str">
        <f>IFERROR(IF(B62="Internet opció módosítás","Kiegészítő-kategória3",IF(C62="ReadyPay Bankkártya Terminál","Kiegészítő-kategória4",VLOOKUP($H62,'Választott tarifacsomag'!$A:$D,4,0))),"-")</f>
        <v>-</v>
      </c>
      <c r="X62" s="76" t="str">
        <f>IFERROR(IF(AA62=1,T62,IF(W62="Kiegészítő-kategória3",VLOOKUP($I62,'Kiegészítő-kategória3'!$A:$B,2,0),VLOOKUP($I62,'Kiegészítő opció'!$A:$B,2,0))),"-")</f>
        <v>-</v>
      </c>
      <c r="Y62" s="76" t="str">
        <f t="shared" si="8"/>
        <v>NO</v>
      </c>
      <c r="Z62" s="76" t="str">
        <f>IFERROR(VLOOKUP($H62,MAP!#REF!,2,0),"-")</f>
        <v>-</v>
      </c>
      <c r="AA62" s="78" t="str">
        <f>IFERROR(VLOOKUP(H62,'Választott tarifacsomag'!A:E,5,0),"-")</f>
        <v>-</v>
      </c>
      <c r="AB62" s="78">
        <f t="shared" si="9"/>
        <v>0</v>
      </c>
    </row>
    <row r="63" spans="1:28" s="68" customFormat="1" ht="17.25" thickBot="1">
      <c r="A63" s="54"/>
      <c r="B63" s="55"/>
      <c r="C63" s="55"/>
      <c r="D63" s="56"/>
      <c r="E63" s="69" t="str">
        <f t="shared" si="0"/>
        <v xml:space="preserve"> </v>
      </c>
      <c r="F63" s="70" t="str">
        <f t="shared" si="1"/>
        <v/>
      </c>
      <c r="G63" s="71">
        <f t="shared" si="3"/>
        <v>24</v>
      </c>
      <c r="H63" s="55"/>
      <c r="I63" s="55"/>
      <c r="J63" s="56"/>
      <c r="K63" s="58"/>
      <c r="L63" s="59" t="str">
        <f>IFERROR(VLOOKUP($H63,'Választott tarifacsomag'!$A:$D,3,0),"")</f>
        <v/>
      </c>
      <c r="M63" s="60" t="str">
        <f>IFERROR(IF($T63="Ready Business","L",INDEX(KészülékÁrlista!$O:$O,MATCH(Megrendelő!$C63,KészülékÁrlista!$A:$A,0))),"")</f>
        <v/>
      </c>
      <c r="N63" s="55"/>
      <c r="O63" s="56"/>
      <c r="P63" s="56"/>
      <c r="Q63" s="61"/>
      <c r="R63" s="74" t="str">
        <f>IFERROR(INDEX(KészülékÁrlista!B:B,MATCH(Megrendelő!$C63,KészülékÁrlista!$A:$A,0)),"-")</f>
        <v>-</v>
      </c>
      <c r="S63" s="75" t="str">
        <f>IFERROR(IF($B63="Listaár",R63,IF(T63="Ready Business",INDEX(KészülékÁrlista!$A:$P,MATCH(Megrendelő!$C63,KészülékÁrlista!$A:$A,0),MATCH($Z63,KészülékÁrlista!$2:$2,0)),IFERROR(INDEX(KészülékÁrlista!$A:$P,MATCH(Megrendelő!$C63,KészülékÁrlista!$A:$A,0),IF(I63="",MATCH(Megrendelő!$T63,KészülékÁrlista!$2:$2,0),MATCH(Megrendelő!$X63,KészülékÁrlista!$2:$2,0)))," "))),"Nem elérhető")</f>
        <v xml:space="preserve"> </v>
      </c>
      <c r="T63" s="76" t="str">
        <f>IFERROR(VLOOKUP($H63,'Választott tarifacsomag'!$A:$D,2,0),"-")</f>
        <v>-</v>
      </c>
      <c r="U63" s="76" t="b">
        <f t="shared" si="7"/>
        <v>1</v>
      </c>
      <c r="V63" s="77" t="str">
        <f t="shared" si="4"/>
        <v>x</v>
      </c>
      <c r="W63" s="76" t="str">
        <f>IFERROR(IF(B63="Internet opció módosítás","Kiegészítő-kategória3",IF(C63="ReadyPay Bankkártya Terminál","Kiegészítő-kategória4",VLOOKUP($H63,'Választott tarifacsomag'!$A:$D,4,0))),"-")</f>
        <v>-</v>
      </c>
      <c r="X63" s="76" t="str">
        <f>IFERROR(IF(AA63=1,T63,IF(W63="Kiegészítő-kategória3",VLOOKUP($I63,'Kiegészítő-kategória3'!$A:$B,2,0),VLOOKUP($I63,'Kiegészítő opció'!$A:$B,2,0))),"-")</f>
        <v>-</v>
      </c>
      <c r="Y63" s="76" t="str">
        <f t="shared" si="8"/>
        <v>NO</v>
      </c>
      <c r="Z63" s="76" t="str">
        <f>IFERROR(VLOOKUP($H63,MAP!#REF!,2,0),"-")</f>
        <v>-</v>
      </c>
      <c r="AA63" s="78" t="str">
        <f>IFERROR(VLOOKUP(H63,'Választott tarifacsomag'!A:E,5,0),"-")</f>
        <v>-</v>
      </c>
      <c r="AB63" s="78">
        <f t="shared" si="9"/>
        <v>0</v>
      </c>
    </row>
    <row r="64" spans="1:28" s="68" customFormat="1" ht="17.25" thickBot="1">
      <c r="A64" s="54"/>
      <c r="B64" s="55"/>
      <c r="C64" s="55"/>
      <c r="D64" s="56"/>
      <c r="E64" s="69" t="str">
        <f t="shared" si="0"/>
        <v xml:space="preserve"> </v>
      </c>
      <c r="F64" s="70" t="str">
        <f t="shared" si="1"/>
        <v/>
      </c>
      <c r="G64" s="71">
        <f t="shared" si="3"/>
        <v>24</v>
      </c>
      <c r="H64" s="55"/>
      <c r="I64" s="55"/>
      <c r="J64" s="56"/>
      <c r="K64" s="58"/>
      <c r="L64" s="59" t="str">
        <f>IFERROR(VLOOKUP($H64,'Választott tarifacsomag'!$A:$D,3,0),"")</f>
        <v/>
      </c>
      <c r="M64" s="60" t="str">
        <f>IFERROR(IF($T64="Ready Business","L",INDEX(KészülékÁrlista!$O:$O,MATCH(Megrendelő!$C64,KészülékÁrlista!$A:$A,0))),"")</f>
        <v/>
      </c>
      <c r="N64" s="55"/>
      <c r="O64" s="56"/>
      <c r="P64" s="56"/>
      <c r="Q64" s="61"/>
      <c r="R64" s="74" t="str">
        <f>IFERROR(INDEX(KészülékÁrlista!B:B,MATCH(Megrendelő!$C64,KészülékÁrlista!$A:$A,0)),"-")</f>
        <v>-</v>
      </c>
      <c r="S64" s="75" t="str">
        <f>IFERROR(IF($B64="Listaár",R64,IF(T64="Ready Business",INDEX(KészülékÁrlista!$A:$P,MATCH(Megrendelő!$C64,KészülékÁrlista!$A:$A,0),MATCH($Z64,KészülékÁrlista!$2:$2,0)),IFERROR(INDEX(KészülékÁrlista!$A:$P,MATCH(Megrendelő!$C64,KészülékÁrlista!$A:$A,0),IF(I64="",MATCH(Megrendelő!$T64,KészülékÁrlista!$2:$2,0),MATCH(Megrendelő!$X64,KészülékÁrlista!$2:$2,0)))," "))),"Nem elérhető")</f>
        <v xml:space="preserve"> </v>
      </c>
      <c r="T64" s="76" t="str">
        <f>IFERROR(VLOOKUP($H64,'Választott tarifacsomag'!$A:$D,2,0),"-")</f>
        <v>-</v>
      </c>
      <c r="U64" s="76" t="b">
        <f t="shared" si="7"/>
        <v>1</v>
      </c>
      <c r="V64" s="77" t="str">
        <f t="shared" si="4"/>
        <v>x</v>
      </c>
      <c r="W64" s="76" t="str">
        <f>IFERROR(IF(B64="Internet opció módosítás","Kiegészítő-kategória3",IF(C64="ReadyPay Bankkártya Terminál","Kiegészítő-kategória4",VLOOKUP($H64,'Választott tarifacsomag'!$A:$D,4,0))),"-")</f>
        <v>-</v>
      </c>
      <c r="X64" s="76" t="str">
        <f>IFERROR(IF(AA64=1,T64,IF(W64="Kiegészítő-kategória3",VLOOKUP($I64,'Kiegészítő-kategória3'!$A:$B,2,0),VLOOKUP($I64,'Kiegészítő opció'!$A:$B,2,0))),"-")</f>
        <v>-</v>
      </c>
      <c r="Y64" s="76" t="str">
        <f t="shared" si="8"/>
        <v>NO</v>
      </c>
      <c r="Z64" s="76" t="str">
        <f>IFERROR(VLOOKUP($H64,MAP!#REF!,2,0),"-")</f>
        <v>-</v>
      </c>
      <c r="AA64" s="78" t="str">
        <f>IFERROR(VLOOKUP(H64,'Választott tarifacsomag'!A:E,5,0),"-")</f>
        <v>-</v>
      </c>
      <c r="AB64" s="78">
        <f t="shared" si="9"/>
        <v>0</v>
      </c>
    </row>
    <row r="65" spans="1:28" s="68" customFormat="1" ht="17.25" thickBot="1">
      <c r="A65" s="54"/>
      <c r="B65" s="55"/>
      <c r="C65" s="55"/>
      <c r="D65" s="56"/>
      <c r="E65" s="69" t="str">
        <f t="shared" si="0"/>
        <v xml:space="preserve"> </v>
      </c>
      <c r="F65" s="70" t="str">
        <f t="shared" si="1"/>
        <v/>
      </c>
      <c r="G65" s="71">
        <f t="shared" si="3"/>
        <v>24</v>
      </c>
      <c r="H65" s="55"/>
      <c r="I65" s="55"/>
      <c r="J65" s="56"/>
      <c r="K65" s="58"/>
      <c r="L65" s="59" t="str">
        <f>IFERROR(VLOOKUP($H65,'Választott tarifacsomag'!$A:$D,3,0),"")</f>
        <v/>
      </c>
      <c r="M65" s="60" t="str">
        <f>IFERROR(IF($T65="Ready Business","L",INDEX(KészülékÁrlista!$O:$O,MATCH(Megrendelő!$C65,KészülékÁrlista!$A:$A,0))),"")</f>
        <v/>
      </c>
      <c r="N65" s="55"/>
      <c r="O65" s="56"/>
      <c r="P65" s="56"/>
      <c r="Q65" s="61"/>
      <c r="R65" s="74" t="str">
        <f>IFERROR(INDEX(KészülékÁrlista!B:B,MATCH(Megrendelő!$C65,KészülékÁrlista!$A:$A,0)),"-")</f>
        <v>-</v>
      </c>
      <c r="S65" s="75" t="str">
        <f>IFERROR(IF($B65="Listaár",R65,IF(T65="Ready Business",INDEX(KészülékÁrlista!$A:$P,MATCH(Megrendelő!$C65,KészülékÁrlista!$A:$A,0),MATCH($Z65,KészülékÁrlista!$2:$2,0)),IFERROR(INDEX(KészülékÁrlista!$A:$P,MATCH(Megrendelő!$C65,KészülékÁrlista!$A:$A,0),IF(I65="",MATCH(Megrendelő!$T65,KészülékÁrlista!$2:$2,0),MATCH(Megrendelő!$X65,KészülékÁrlista!$2:$2,0)))," "))),"Nem elérhető")</f>
        <v xml:space="preserve"> </v>
      </c>
      <c r="T65" s="76" t="str">
        <f>IFERROR(VLOOKUP($H65,'Választott tarifacsomag'!$A:$D,2,0),"-")</f>
        <v>-</v>
      </c>
      <c r="U65" s="76" t="b">
        <f t="shared" si="7"/>
        <v>1</v>
      </c>
      <c r="V65" s="77" t="str">
        <f t="shared" si="4"/>
        <v>x</v>
      </c>
      <c r="W65" s="76" t="str">
        <f>IFERROR(IF(B65="Internet opció módosítás","Kiegészítő-kategória3",IF(C65="ReadyPay Bankkártya Terminál","Kiegészítő-kategória4",VLOOKUP($H65,'Választott tarifacsomag'!$A:$D,4,0))),"-")</f>
        <v>-</v>
      </c>
      <c r="X65" s="76" t="str">
        <f>IFERROR(IF(AA65=1,T65,IF(W65="Kiegészítő-kategória3",VLOOKUP($I65,'Kiegészítő-kategória3'!$A:$B,2,0),VLOOKUP($I65,'Kiegészítő opció'!$A:$B,2,0))),"-")</f>
        <v>-</v>
      </c>
      <c r="Y65" s="76" t="str">
        <f t="shared" si="8"/>
        <v>NO</v>
      </c>
      <c r="Z65" s="76" t="str">
        <f>IFERROR(VLOOKUP($H65,MAP!#REF!,2,0),"-")</f>
        <v>-</v>
      </c>
      <c r="AA65" s="78" t="str">
        <f>IFERROR(VLOOKUP(H65,'Választott tarifacsomag'!A:E,5,0),"-")</f>
        <v>-</v>
      </c>
      <c r="AB65" s="78">
        <f t="shared" si="9"/>
        <v>0</v>
      </c>
    </row>
    <row r="66" spans="1:28" s="68" customFormat="1" ht="17.25" thickBot="1">
      <c r="A66" s="54"/>
      <c r="B66" s="55"/>
      <c r="C66" s="55"/>
      <c r="D66" s="56"/>
      <c r="E66" s="69" t="str">
        <f t="shared" si="0"/>
        <v xml:space="preserve"> </v>
      </c>
      <c r="F66" s="70" t="str">
        <f t="shared" si="1"/>
        <v/>
      </c>
      <c r="G66" s="71">
        <f t="shared" si="3"/>
        <v>24</v>
      </c>
      <c r="H66" s="55"/>
      <c r="I66" s="55"/>
      <c r="J66" s="56"/>
      <c r="K66" s="58"/>
      <c r="L66" s="59" t="str">
        <f>IFERROR(VLOOKUP($H66,'Választott tarifacsomag'!$A:$D,3,0),"")</f>
        <v/>
      </c>
      <c r="M66" s="60" t="str">
        <f>IFERROR(IF($T66="Ready Business","L",INDEX(KészülékÁrlista!$O:$O,MATCH(Megrendelő!$C66,KészülékÁrlista!$A:$A,0))),"")</f>
        <v/>
      </c>
      <c r="N66" s="55"/>
      <c r="O66" s="56"/>
      <c r="P66" s="56"/>
      <c r="Q66" s="61"/>
      <c r="R66" s="74" t="str">
        <f>IFERROR(INDEX(KészülékÁrlista!B:B,MATCH(Megrendelő!$C66,KészülékÁrlista!$A:$A,0)),"-")</f>
        <v>-</v>
      </c>
      <c r="S66" s="75" t="str">
        <f>IFERROR(IF($B66="Listaár",R66,IF(T66="Ready Business",INDEX(KészülékÁrlista!$A:$P,MATCH(Megrendelő!$C66,KészülékÁrlista!$A:$A,0),MATCH($Z66,KészülékÁrlista!$2:$2,0)),IFERROR(INDEX(KészülékÁrlista!$A:$P,MATCH(Megrendelő!$C66,KészülékÁrlista!$A:$A,0),IF(I66="",MATCH(Megrendelő!$T66,KészülékÁrlista!$2:$2,0),MATCH(Megrendelő!$X66,KészülékÁrlista!$2:$2,0)))," "))),"Nem elérhető")</f>
        <v xml:space="preserve"> </v>
      </c>
      <c r="T66" s="76" t="str">
        <f>IFERROR(VLOOKUP($H66,'Választott tarifacsomag'!$A:$D,2,0),"-")</f>
        <v>-</v>
      </c>
      <c r="U66" s="76" t="b">
        <f t="shared" si="7"/>
        <v>1</v>
      </c>
      <c r="V66" s="77" t="str">
        <f t="shared" si="4"/>
        <v>x</v>
      </c>
      <c r="W66" s="76" t="str">
        <f>IFERROR(IF(B66="Internet opció módosítás","Kiegészítő-kategória3",IF(C66="ReadyPay Bankkártya Terminál","Kiegészítő-kategória4",VLOOKUP($H66,'Választott tarifacsomag'!$A:$D,4,0))),"-")</f>
        <v>-</v>
      </c>
      <c r="X66" s="76" t="str">
        <f>IFERROR(IF(AA66=1,T66,IF(W66="Kiegészítő-kategória3",VLOOKUP($I66,'Kiegészítő-kategória3'!$A:$B,2,0),VLOOKUP($I66,'Kiegészítő opció'!$A:$B,2,0))),"-")</f>
        <v>-</v>
      </c>
      <c r="Y66" s="76" t="str">
        <f t="shared" si="8"/>
        <v>NO</v>
      </c>
      <c r="Z66" s="76" t="str">
        <f>IFERROR(VLOOKUP($H66,MAP!#REF!,2,0),"-")</f>
        <v>-</v>
      </c>
      <c r="AA66" s="78" t="str">
        <f>IFERROR(VLOOKUP(H66,'Választott tarifacsomag'!A:E,5,0),"-")</f>
        <v>-</v>
      </c>
      <c r="AB66" s="78">
        <f t="shared" si="9"/>
        <v>0</v>
      </c>
    </row>
    <row r="67" spans="1:28" s="68" customFormat="1" ht="17.25" thickBot="1">
      <c r="A67" s="54"/>
      <c r="B67" s="55"/>
      <c r="C67" s="55"/>
      <c r="D67" s="56"/>
      <c r="E67" s="69" t="str">
        <f t="shared" si="0"/>
        <v xml:space="preserve"> </v>
      </c>
      <c r="F67" s="70" t="str">
        <f t="shared" si="1"/>
        <v/>
      </c>
      <c r="G67" s="71">
        <f t="shared" si="3"/>
        <v>24</v>
      </c>
      <c r="H67" s="55"/>
      <c r="I67" s="55"/>
      <c r="J67" s="56"/>
      <c r="K67" s="58"/>
      <c r="L67" s="59" t="str">
        <f>IFERROR(VLOOKUP($H67,'Választott tarifacsomag'!$A:$D,3,0),"")</f>
        <v/>
      </c>
      <c r="M67" s="60" t="str">
        <f>IFERROR(IF($T67="Ready Business","L",INDEX(KészülékÁrlista!$O:$O,MATCH(Megrendelő!$C67,KészülékÁrlista!$A:$A,0))),"")</f>
        <v/>
      </c>
      <c r="N67" s="55"/>
      <c r="O67" s="56"/>
      <c r="P67" s="56"/>
      <c r="Q67" s="61"/>
      <c r="R67" s="74" t="str">
        <f>IFERROR(INDEX(KészülékÁrlista!B:B,MATCH(Megrendelő!$C67,KészülékÁrlista!$A:$A,0)),"-")</f>
        <v>-</v>
      </c>
      <c r="S67" s="75" t="str">
        <f>IFERROR(IF($B67="Listaár",R67,IF(T67="Ready Business",INDEX(KészülékÁrlista!$A:$P,MATCH(Megrendelő!$C67,KészülékÁrlista!$A:$A,0),MATCH($Z67,KészülékÁrlista!$2:$2,0)),IFERROR(INDEX(KészülékÁrlista!$A:$P,MATCH(Megrendelő!$C67,KészülékÁrlista!$A:$A,0),IF(I67="",MATCH(Megrendelő!$T67,KészülékÁrlista!$2:$2,0),MATCH(Megrendelő!$X67,KészülékÁrlista!$2:$2,0)))," "))),"Nem elérhető")</f>
        <v xml:space="preserve"> </v>
      </c>
      <c r="T67" s="76" t="str">
        <f>IFERROR(VLOOKUP($H67,'Választott tarifacsomag'!$A:$D,2,0),"-")</f>
        <v>-</v>
      </c>
      <c r="U67" s="76" t="b">
        <f t="shared" si="7"/>
        <v>1</v>
      </c>
      <c r="V67" s="77" t="str">
        <f t="shared" si="4"/>
        <v>x</v>
      </c>
      <c r="W67" s="76" t="str">
        <f>IFERROR(IF(B67="Internet opció módosítás","Kiegészítő-kategória3",IF(C67="ReadyPay Bankkártya Terminál","Kiegészítő-kategória4",VLOOKUP($H67,'Választott tarifacsomag'!$A:$D,4,0))),"-")</f>
        <v>-</v>
      </c>
      <c r="X67" s="76" t="str">
        <f>IFERROR(IF(AA67=1,T67,IF(W67="Kiegészítő-kategória3",VLOOKUP($I67,'Kiegészítő-kategória3'!$A:$B,2,0),VLOOKUP($I67,'Kiegészítő opció'!$A:$B,2,0))),"-")</f>
        <v>-</v>
      </c>
      <c r="Y67" s="76" t="str">
        <f t="shared" si="8"/>
        <v>NO</v>
      </c>
      <c r="Z67" s="76" t="str">
        <f>IFERROR(VLOOKUP($H67,MAP!#REF!,2,0),"-")</f>
        <v>-</v>
      </c>
      <c r="AA67" s="78" t="str">
        <f>IFERROR(VLOOKUP(H67,'Választott tarifacsomag'!A:E,5,0),"-")</f>
        <v>-</v>
      </c>
      <c r="AB67" s="78">
        <f t="shared" si="9"/>
        <v>0</v>
      </c>
    </row>
    <row r="68" spans="1:28" s="68" customFormat="1" ht="17.25" thickBot="1">
      <c r="A68" s="54"/>
      <c r="B68" s="55"/>
      <c r="C68" s="55"/>
      <c r="D68" s="56"/>
      <c r="E68" s="69" t="str">
        <f t="shared" si="0"/>
        <v xml:space="preserve"> </v>
      </c>
      <c r="F68" s="70" t="str">
        <f t="shared" si="1"/>
        <v/>
      </c>
      <c r="G68" s="71">
        <f t="shared" si="3"/>
        <v>24</v>
      </c>
      <c r="H68" s="55"/>
      <c r="I68" s="55"/>
      <c r="J68" s="56"/>
      <c r="K68" s="58"/>
      <c r="L68" s="59" t="str">
        <f>IFERROR(VLOOKUP($H68,'Választott tarifacsomag'!$A:$D,3,0),"")</f>
        <v/>
      </c>
      <c r="M68" s="60" t="str">
        <f>IFERROR(IF($T68="Ready Business","L",INDEX(KészülékÁrlista!$O:$O,MATCH(Megrendelő!$C68,KészülékÁrlista!$A:$A,0))),"")</f>
        <v/>
      </c>
      <c r="N68" s="55"/>
      <c r="O68" s="56"/>
      <c r="P68" s="56"/>
      <c r="Q68" s="61"/>
      <c r="R68" s="74" t="str">
        <f>IFERROR(INDEX(KészülékÁrlista!B:B,MATCH(Megrendelő!$C68,KészülékÁrlista!$A:$A,0)),"-")</f>
        <v>-</v>
      </c>
      <c r="S68" s="75" t="str">
        <f>IFERROR(IF($B68="Listaár",R68,IF(T68="Ready Business",INDEX(KészülékÁrlista!$A:$P,MATCH(Megrendelő!$C68,KészülékÁrlista!$A:$A,0),MATCH($Z68,KészülékÁrlista!$2:$2,0)),IFERROR(INDEX(KészülékÁrlista!$A:$P,MATCH(Megrendelő!$C68,KészülékÁrlista!$A:$A,0),IF(I68="",MATCH(Megrendelő!$T68,KészülékÁrlista!$2:$2,0),MATCH(Megrendelő!$X68,KészülékÁrlista!$2:$2,0)))," "))),"Nem elérhető")</f>
        <v xml:space="preserve"> </v>
      </c>
      <c r="T68" s="76" t="str">
        <f>IFERROR(VLOOKUP($H68,'Választott tarifacsomag'!$A:$D,2,0),"-")</f>
        <v>-</v>
      </c>
      <c r="U68" s="76" t="b">
        <f t="shared" si="7"/>
        <v>1</v>
      </c>
      <c r="V68" s="77" t="str">
        <f t="shared" si="4"/>
        <v>x</v>
      </c>
      <c r="W68" s="76" t="str">
        <f>IFERROR(IF(B68="Internet opció módosítás","Kiegészítő-kategória3",IF(C68="ReadyPay Bankkártya Terminál","Kiegészítő-kategória4",VLOOKUP($H68,'Választott tarifacsomag'!$A:$D,4,0))),"-")</f>
        <v>-</v>
      </c>
      <c r="X68" s="76" t="str">
        <f>IFERROR(IF(AA68=1,T68,IF(W68="Kiegészítő-kategória3",VLOOKUP($I68,'Kiegészítő-kategória3'!$A:$B,2,0),VLOOKUP($I68,'Kiegészítő opció'!$A:$B,2,0))),"-")</f>
        <v>-</v>
      </c>
      <c r="Y68" s="76" t="str">
        <f t="shared" si="8"/>
        <v>NO</v>
      </c>
      <c r="Z68" s="76" t="str">
        <f>IFERROR(VLOOKUP($H68,MAP!#REF!,2,0),"-")</f>
        <v>-</v>
      </c>
      <c r="AA68" s="78" t="str">
        <f>IFERROR(VLOOKUP(H68,'Választott tarifacsomag'!A:E,5,0),"-")</f>
        <v>-</v>
      </c>
      <c r="AB68" s="78">
        <f t="shared" si="9"/>
        <v>0</v>
      </c>
    </row>
    <row r="69" spans="1:28" s="68" customFormat="1" ht="17.25" thickBot="1">
      <c r="A69" s="54"/>
      <c r="B69" s="55"/>
      <c r="C69" s="55"/>
      <c r="D69" s="56"/>
      <c r="E69" s="69" t="str">
        <f t="shared" si="0"/>
        <v xml:space="preserve"> </v>
      </c>
      <c r="F69" s="70" t="str">
        <f t="shared" si="1"/>
        <v/>
      </c>
      <c r="G69" s="71">
        <f t="shared" si="3"/>
        <v>24</v>
      </c>
      <c r="H69" s="55"/>
      <c r="I69" s="55"/>
      <c r="J69" s="56"/>
      <c r="K69" s="58"/>
      <c r="L69" s="59" t="str">
        <f>IFERROR(VLOOKUP($H69,'Választott tarifacsomag'!$A:$D,3,0),"")</f>
        <v/>
      </c>
      <c r="M69" s="60" t="str">
        <f>IFERROR(IF($T69="Ready Business","L",INDEX(KészülékÁrlista!$O:$O,MATCH(Megrendelő!$C69,KészülékÁrlista!$A:$A,0))),"")</f>
        <v/>
      </c>
      <c r="N69" s="55"/>
      <c r="O69" s="56"/>
      <c r="P69" s="56"/>
      <c r="Q69" s="61"/>
      <c r="R69" s="74" t="str">
        <f>IFERROR(INDEX(KészülékÁrlista!B:B,MATCH(Megrendelő!$C69,KészülékÁrlista!$A:$A,0)),"-")</f>
        <v>-</v>
      </c>
      <c r="S69" s="75" t="str">
        <f>IFERROR(IF($B69="Listaár",R69,IF(T69="Ready Business",INDEX(KészülékÁrlista!$A:$P,MATCH(Megrendelő!$C69,KészülékÁrlista!$A:$A,0),MATCH($Z69,KészülékÁrlista!$2:$2,0)),IFERROR(INDEX(KészülékÁrlista!$A:$P,MATCH(Megrendelő!$C69,KészülékÁrlista!$A:$A,0),IF(I69="",MATCH(Megrendelő!$T69,KészülékÁrlista!$2:$2,0),MATCH(Megrendelő!$X69,KészülékÁrlista!$2:$2,0)))," "))),"Nem elérhető")</f>
        <v xml:space="preserve"> </v>
      </c>
      <c r="T69" s="76" t="str">
        <f>IFERROR(VLOOKUP($H69,'Választott tarifacsomag'!$A:$D,2,0),"-")</f>
        <v>-</v>
      </c>
      <c r="U69" s="76" t="b">
        <f t="shared" si="7"/>
        <v>1</v>
      </c>
      <c r="V69" s="77" t="str">
        <f t="shared" si="4"/>
        <v>x</v>
      </c>
      <c r="W69" s="76" t="str">
        <f>IFERROR(IF(B69="Internet opció módosítás","Kiegészítő-kategória3",IF(C69="ReadyPay Bankkártya Terminál","Kiegészítő-kategória4",VLOOKUP($H69,'Választott tarifacsomag'!$A:$D,4,0))),"-")</f>
        <v>-</v>
      </c>
      <c r="X69" s="76" t="str">
        <f>IFERROR(IF(AA69=1,T69,IF(W69="Kiegészítő-kategória3",VLOOKUP($I69,'Kiegészítő-kategória3'!$A:$B,2,0),VLOOKUP($I69,'Kiegészítő opció'!$A:$B,2,0))),"-")</f>
        <v>-</v>
      </c>
      <c r="Y69" s="76" t="str">
        <f t="shared" si="8"/>
        <v>NO</v>
      </c>
      <c r="Z69" s="76" t="str">
        <f>IFERROR(VLOOKUP($H69,MAP!#REF!,2,0),"-")</f>
        <v>-</v>
      </c>
      <c r="AA69" s="78" t="str">
        <f>IFERROR(VLOOKUP(H69,'Választott tarifacsomag'!A:E,5,0),"-")</f>
        <v>-</v>
      </c>
      <c r="AB69" s="78">
        <f t="shared" si="9"/>
        <v>0</v>
      </c>
    </row>
    <row r="70" spans="1:28" s="68" customFormat="1" ht="17.25" thickBot="1">
      <c r="A70" s="54"/>
      <c r="B70" s="55"/>
      <c r="C70" s="55"/>
      <c r="D70" s="56"/>
      <c r="E70" s="69" t="str">
        <f t="shared" si="0"/>
        <v xml:space="preserve"> </v>
      </c>
      <c r="F70" s="70" t="str">
        <f t="shared" si="1"/>
        <v/>
      </c>
      <c r="G70" s="71">
        <f t="shared" si="3"/>
        <v>24</v>
      </c>
      <c r="H70" s="55"/>
      <c r="I70" s="55"/>
      <c r="J70" s="56"/>
      <c r="K70" s="58"/>
      <c r="L70" s="59" t="str">
        <f>IFERROR(VLOOKUP($H70,'Választott tarifacsomag'!$A:$D,3,0),"")</f>
        <v/>
      </c>
      <c r="M70" s="60" t="str">
        <f>IFERROR(IF($T70="Ready Business","L",INDEX(KészülékÁrlista!$O:$O,MATCH(Megrendelő!$C70,KészülékÁrlista!$A:$A,0))),"")</f>
        <v/>
      </c>
      <c r="N70" s="55"/>
      <c r="O70" s="56"/>
      <c r="P70" s="56"/>
      <c r="Q70" s="61"/>
      <c r="R70" s="74" t="str">
        <f>IFERROR(INDEX(KészülékÁrlista!B:B,MATCH(Megrendelő!$C70,KészülékÁrlista!$A:$A,0)),"-")</f>
        <v>-</v>
      </c>
      <c r="S70" s="75" t="str">
        <f>IFERROR(IF($B70="Listaár",R70,IF(T70="Ready Business",INDEX(KészülékÁrlista!$A:$P,MATCH(Megrendelő!$C70,KészülékÁrlista!$A:$A,0),MATCH($Z70,KészülékÁrlista!$2:$2,0)),IFERROR(INDEX(KészülékÁrlista!$A:$P,MATCH(Megrendelő!$C70,KészülékÁrlista!$A:$A,0),IF(I70="",MATCH(Megrendelő!$T70,KészülékÁrlista!$2:$2,0),MATCH(Megrendelő!$X70,KészülékÁrlista!$2:$2,0)))," "))),"Nem elérhető")</f>
        <v xml:space="preserve"> </v>
      </c>
      <c r="T70" s="76" t="str">
        <f>IFERROR(VLOOKUP($H70,'Választott tarifacsomag'!$A:$D,2,0),"-")</f>
        <v>-</v>
      </c>
      <c r="U70" s="76" t="b">
        <f t="shared" si="7"/>
        <v>1</v>
      </c>
      <c r="V70" s="77" t="str">
        <f t="shared" si="4"/>
        <v>x</v>
      </c>
      <c r="W70" s="76" t="str">
        <f>IFERROR(IF(B70="Internet opció módosítás","Kiegészítő-kategória3",IF(C70="ReadyPay Bankkártya Terminál","Kiegészítő-kategória4",VLOOKUP($H70,'Választott tarifacsomag'!$A:$D,4,0))),"-")</f>
        <v>-</v>
      </c>
      <c r="X70" s="76" t="str">
        <f>IFERROR(IF(AA70=1,T70,IF(W70="Kiegészítő-kategória3",VLOOKUP($I70,'Kiegészítő-kategória3'!$A:$B,2,0),VLOOKUP($I70,'Kiegészítő opció'!$A:$B,2,0))),"-")</f>
        <v>-</v>
      </c>
      <c r="Y70" s="76" t="str">
        <f t="shared" si="8"/>
        <v>NO</v>
      </c>
      <c r="Z70" s="76" t="str">
        <f>IFERROR(VLOOKUP($H70,MAP!#REF!,2,0),"-")</f>
        <v>-</v>
      </c>
      <c r="AA70" s="78" t="str">
        <f>IFERROR(VLOOKUP(H70,'Választott tarifacsomag'!A:E,5,0),"-")</f>
        <v>-</v>
      </c>
      <c r="AB70" s="78">
        <f t="shared" si="9"/>
        <v>0</v>
      </c>
    </row>
    <row r="71" spans="1:28" s="68" customFormat="1" ht="17.25" thickBot="1">
      <c r="A71" s="54"/>
      <c r="B71" s="55"/>
      <c r="C71" s="55"/>
      <c r="D71" s="56"/>
      <c r="E71" s="69" t="str">
        <f t="shared" si="0"/>
        <v xml:space="preserve"> </v>
      </c>
      <c r="F71" s="70" t="str">
        <f t="shared" si="1"/>
        <v/>
      </c>
      <c r="G71" s="71">
        <f t="shared" si="3"/>
        <v>24</v>
      </c>
      <c r="H71" s="55"/>
      <c r="I71" s="55"/>
      <c r="J71" s="56"/>
      <c r="K71" s="58"/>
      <c r="L71" s="59" t="str">
        <f>IFERROR(VLOOKUP($H71,'Választott tarifacsomag'!$A:$D,3,0),"")</f>
        <v/>
      </c>
      <c r="M71" s="60" t="str">
        <f>IFERROR(IF($T71="Ready Business","L",INDEX(KészülékÁrlista!$O:$O,MATCH(Megrendelő!$C71,KészülékÁrlista!$A:$A,0))),"")</f>
        <v/>
      </c>
      <c r="N71" s="55"/>
      <c r="O71" s="56"/>
      <c r="P71" s="56"/>
      <c r="Q71" s="61"/>
      <c r="R71" s="74" t="str">
        <f>IFERROR(INDEX(KészülékÁrlista!B:B,MATCH(Megrendelő!$C71,KészülékÁrlista!$A:$A,0)),"-")</f>
        <v>-</v>
      </c>
      <c r="S71" s="75" t="str">
        <f>IFERROR(IF($B71="Listaár",R71,IF(T71="Ready Business",INDEX(KészülékÁrlista!$A:$P,MATCH(Megrendelő!$C71,KészülékÁrlista!$A:$A,0),MATCH($Z71,KészülékÁrlista!$2:$2,0)),IFERROR(INDEX(KészülékÁrlista!$A:$P,MATCH(Megrendelő!$C71,KészülékÁrlista!$A:$A,0),IF(I71="",MATCH(Megrendelő!$T71,KészülékÁrlista!$2:$2,0),MATCH(Megrendelő!$X71,KészülékÁrlista!$2:$2,0)))," "))),"Nem elérhető")</f>
        <v xml:space="preserve"> </v>
      </c>
      <c r="T71" s="76" t="str">
        <f>IFERROR(VLOOKUP($H71,'Választott tarifacsomag'!$A:$D,2,0),"-")</f>
        <v>-</v>
      </c>
      <c r="U71" s="76" t="b">
        <f t="shared" si="7"/>
        <v>1</v>
      </c>
      <c r="V71" s="77" t="str">
        <f t="shared" si="4"/>
        <v>x</v>
      </c>
      <c r="W71" s="76" t="str">
        <f>IFERROR(IF(B71="Internet opció módosítás","Kiegészítő-kategória3",IF(C71="ReadyPay Bankkártya Terminál","Kiegészítő-kategória4",VLOOKUP($H71,'Választott tarifacsomag'!$A:$D,4,0))),"-")</f>
        <v>-</v>
      </c>
      <c r="X71" s="76" t="str">
        <f>IFERROR(IF(AA71=1,T71,IF(W71="Kiegészítő-kategória3",VLOOKUP($I71,'Kiegészítő-kategória3'!$A:$B,2,0),VLOOKUP($I71,'Kiegészítő opció'!$A:$B,2,0))),"-")</f>
        <v>-</v>
      </c>
      <c r="Y71" s="76" t="str">
        <f t="shared" si="8"/>
        <v>NO</v>
      </c>
      <c r="Z71" s="76" t="str">
        <f>IFERROR(VLOOKUP($H71,MAP!#REF!,2,0),"-")</f>
        <v>-</v>
      </c>
      <c r="AA71" s="78" t="str">
        <f>IFERROR(VLOOKUP(H71,'Választott tarifacsomag'!A:E,5,0),"-")</f>
        <v>-</v>
      </c>
      <c r="AB71" s="78">
        <f t="shared" si="9"/>
        <v>0</v>
      </c>
    </row>
    <row r="72" spans="1:28" s="68" customFormat="1" ht="17.25" thickBot="1">
      <c r="A72" s="54"/>
      <c r="B72" s="55"/>
      <c r="C72" s="55"/>
      <c r="D72" s="56"/>
      <c r="E72" s="69" t="str">
        <f t="shared" si="0"/>
        <v xml:space="preserve"> </v>
      </c>
      <c r="F72" s="70" t="str">
        <f t="shared" si="1"/>
        <v/>
      </c>
      <c r="G72" s="71">
        <f t="shared" si="3"/>
        <v>24</v>
      </c>
      <c r="H72" s="55"/>
      <c r="I72" s="55"/>
      <c r="J72" s="56"/>
      <c r="K72" s="58"/>
      <c r="L72" s="59" t="str">
        <f>IFERROR(VLOOKUP($H72,'Választott tarifacsomag'!$A:$D,3,0),"")</f>
        <v/>
      </c>
      <c r="M72" s="60" t="str">
        <f>IFERROR(IF($T72="Ready Business","L",INDEX(KészülékÁrlista!$O:$O,MATCH(Megrendelő!$C72,KészülékÁrlista!$A:$A,0))),"")</f>
        <v/>
      </c>
      <c r="N72" s="55"/>
      <c r="O72" s="56"/>
      <c r="P72" s="56"/>
      <c r="Q72" s="61"/>
      <c r="R72" s="74" t="str">
        <f>IFERROR(INDEX(KészülékÁrlista!B:B,MATCH(Megrendelő!$C72,KészülékÁrlista!$A:$A,0)),"-")</f>
        <v>-</v>
      </c>
      <c r="S72" s="75" t="str">
        <f>IFERROR(IF($B72="Listaár",R72,IF(T72="Ready Business",INDEX(KészülékÁrlista!$A:$P,MATCH(Megrendelő!$C72,KészülékÁrlista!$A:$A,0),MATCH($Z72,KészülékÁrlista!$2:$2,0)),IFERROR(INDEX(KészülékÁrlista!$A:$P,MATCH(Megrendelő!$C72,KészülékÁrlista!$A:$A,0),IF(I72="",MATCH(Megrendelő!$T72,KészülékÁrlista!$2:$2,0),MATCH(Megrendelő!$X72,KészülékÁrlista!$2:$2,0)))," "))),"Nem elérhető")</f>
        <v xml:space="preserve"> </v>
      </c>
      <c r="T72" s="76" t="str">
        <f>IFERROR(VLOOKUP($H72,'Választott tarifacsomag'!$A:$D,2,0),"-")</f>
        <v>-</v>
      </c>
      <c r="U72" s="76" t="b">
        <f t="shared" si="7"/>
        <v>1</v>
      </c>
      <c r="V72" s="77" t="str">
        <f t="shared" si="4"/>
        <v>x</v>
      </c>
      <c r="W72" s="76" t="str">
        <f>IFERROR(IF(B72="Internet opció módosítás","Kiegészítő-kategória3",IF(C72="ReadyPay Bankkártya Terminál","Kiegészítő-kategória4",VLOOKUP($H72,'Választott tarifacsomag'!$A:$D,4,0))),"-")</f>
        <v>-</v>
      </c>
      <c r="X72" s="76" t="str">
        <f>IFERROR(IF(AA72=1,T72,IF(W72="Kiegészítő-kategória3",VLOOKUP($I72,'Kiegészítő-kategória3'!$A:$B,2,0),VLOOKUP($I72,'Kiegészítő opció'!$A:$B,2,0))),"-")</f>
        <v>-</v>
      </c>
      <c r="Y72" s="76" t="str">
        <f t="shared" si="8"/>
        <v>NO</v>
      </c>
      <c r="Z72" s="76" t="str">
        <f>IFERROR(VLOOKUP($H72,MAP!#REF!,2,0),"-")</f>
        <v>-</v>
      </c>
      <c r="AA72" s="78" t="str">
        <f>IFERROR(VLOOKUP(H72,'Választott tarifacsomag'!A:E,5,0),"-")</f>
        <v>-</v>
      </c>
      <c r="AB72" s="78">
        <f t="shared" si="9"/>
        <v>0</v>
      </c>
    </row>
    <row r="73" spans="1:28" s="68" customFormat="1" ht="17.25" thickBot="1">
      <c r="A73" s="54"/>
      <c r="B73" s="55"/>
      <c r="C73" s="55"/>
      <c r="D73" s="56"/>
      <c r="E73" s="69" t="str">
        <f t="shared" si="0"/>
        <v xml:space="preserve"> </v>
      </c>
      <c r="F73" s="70" t="str">
        <f t="shared" si="1"/>
        <v/>
      </c>
      <c r="G73" s="71">
        <f t="shared" si="3"/>
        <v>24</v>
      </c>
      <c r="H73" s="55"/>
      <c r="I73" s="55"/>
      <c r="J73" s="56"/>
      <c r="K73" s="58"/>
      <c r="L73" s="59" t="str">
        <f>IFERROR(VLOOKUP($H73,'Választott tarifacsomag'!$A:$D,3,0),"")</f>
        <v/>
      </c>
      <c r="M73" s="60" t="str">
        <f>IFERROR(IF($T73="Ready Business","L",INDEX(KészülékÁrlista!$O:$O,MATCH(Megrendelő!$C73,KészülékÁrlista!$A:$A,0))),"")</f>
        <v/>
      </c>
      <c r="N73" s="55"/>
      <c r="O73" s="56"/>
      <c r="P73" s="56"/>
      <c r="Q73" s="61"/>
      <c r="R73" s="74" t="str">
        <f>IFERROR(INDEX(KészülékÁrlista!B:B,MATCH(Megrendelő!$C73,KészülékÁrlista!$A:$A,0)),"-")</f>
        <v>-</v>
      </c>
      <c r="S73" s="75" t="str">
        <f>IFERROR(IF($B73="Listaár",R73,IF(T73="Ready Business",INDEX(KészülékÁrlista!$A:$P,MATCH(Megrendelő!$C73,KészülékÁrlista!$A:$A,0),MATCH($Z73,KészülékÁrlista!$2:$2,0)),IFERROR(INDEX(KészülékÁrlista!$A:$P,MATCH(Megrendelő!$C73,KészülékÁrlista!$A:$A,0),IF(I73="",MATCH(Megrendelő!$T73,KészülékÁrlista!$2:$2,0),MATCH(Megrendelő!$X73,KészülékÁrlista!$2:$2,0)))," "))),"Nem elérhető")</f>
        <v xml:space="preserve"> </v>
      </c>
      <c r="T73" s="76" t="str">
        <f>IFERROR(VLOOKUP($H73,'Választott tarifacsomag'!$A:$D,2,0),"-")</f>
        <v>-</v>
      </c>
      <c r="U73" s="76" t="b">
        <f t="shared" si="7"/>
        <v>1</v>
      </c>
      <c r="V73" s="77" t="str">
        <f t="shared" si="4"/>
        <v>x</v>
      </c>
      <c r="W73" s="76" t="str">
        <f>IFERROR(IF(B73="Internet opció módosítás","Kiegészítő-kategória3",IF(C73="ReadyPay Bankkártya Terminál","Kiegészítő-kategória4",VLOOKUP($H73,'Választott tarifacsomag'!$A:$D,4,0))),"-")</f>
        <v>-</v>
      </c>
      <c r="X73" s="76" t="str">
        <f>IFERROR(IF(AA73=1,T73,IF(W73="Kiegészítő-kategória3",VLOOKUP($I73,'Kiegészítő-kategória3'!$A:$B,2,0),VLOOKUP($I73,'Kiegészítő opció'!$A:$B,2,0))),"-")</f>
        <v>-</v>
      </c>
      <c r="Y73" s="76" t="str">
        <f t="shared" si="8"/>
        <v>NO</v>
      </c>
      <c r="Z73" s="76" t="str">
        <f>IFERROR(VLOOKUP($H73,MAP!#REF!,2,0),"-")</f>
        <v>-</v>
      </c>
      <c r="AA73" s="78" t="str">
        <f>IFERROR(VLOOKUP(H73,'Választott tarifacsomag'!A:E,5,0),"-")</f>
        <v>-</v>
      </c>
      <c r="AB73" s="78">
        <f t="shared" si="9"/>
        <v>0</v>
      </c>
    </row>
    <row r="74" spans="1:28" s="68" customFormat="1" ht="17.25" thickBot="1">
      <c r="A74" s="54"/>
      <c r="B74" s="55"/>
      <c r="C74" s="55"/>
      <c r="D74" s="56"/>
      <c r="E74" s="69" t="str">
        <f t="shared" si="0"/>
        <v xml:space="preserve"> </v>
      </c>
      <c r="F74" s="70" t="str">
        <f t="shared" si="1"/>
        <v/>
      </c>
      <c r="G74" s="71">
        <f t="shared" si="3"/>
        <v>24</v>
      </c>
      <c r="H74" s="55"/>
      <c r="I74" s="55"/>
      <c r="J74" s="56"/>
      <c r="K74" s="58"/>
      <c r="L74" s="59" t="str">
        <f>IFERROR(VLOOKUP($H74,'Választott tarifacsomag'!$A:$D,3,0),"")</f>
        <v/>
      </c>
      <c r="M74" s="60" t="str">
        <f>IFERROR(IF($T74="Ready Business","L",INDEX(KészülékÁrlista!$O:$O,MATCH(Megrendelő!$C74,KészülékÁrlista!$A:$A,0))),"")</f>
        <v/>
      </c>
      <c r="N74" s="55"/>
      <c r="O74" s="56"/>
      <c r="P74" s="56"/>
      <c r="Q74" s="61"/>
      <c r="R74" s="74" t="str">
        <f>IFERROR(INDEX(KészülékÁrlista!B:B,MATCH(Megrendelő!$C74,KészülékÁrlista!$A:$A,0)),"-")</f>
        <v>-</v>
      </c>
      <c r="S74" s="75" t="str">
        <f>IFERROR(IF($B74="Listaár",R74,IF(T74="Ready Business",INDEX(KészülékÁrlista!$A:$P,MATCH(Megrendelő!$C74,KészülékÁrlista!$A:$A,0),MATCH($Z74,KészülékÁrlista!$2:$2,0)),IFERROR(INDEX(KészülékÁrlista!$A:$P,MATCH(Megrendelő!$C74,KészülékÁrlista!$A:$A,0),IF(I74="",MATCH(Megrendelő!$T74,KészülékÁrlista!$2:$2,0),MATCH(Megrendelő!$X74,KészülékÁrlista!$2:$2,0)))," "))),"Nem elérhető")</f>
        <v xml:space="preserve"> </v>
      </c>
      <c r="T74" s="76" t="str">
        <f>IFERROR(VLOOKUP($H74,'Választott tarifacsomag'!$A:$D,2,0),"-")</f>
        <v>-</v>
      </c>
      <c r="U74" s="76" t="b">
        <f t="shared" si="7"/>
        <v>1</v>
      </c>
      <c r="V74" s="77" t="str">
        <f t="shared" si="4"/>
        <v>x</v>
      </c>
      <c r="W74" s="76" t="str">
        <f>IFERROR(IF(B74="Internet opció módosítás","Kiegészítő-kategória3",IF(C74="ReadyPay Bankkártya Terminál","Kiegészítő-kategória4",VLOOKUP($H74,'Választott tarifacsomag'!$A:$D,4,0))),"-")</f>
        <v>-</v>
      </c>
      <c r="X74" s="76" t="str">
        <f>IFERROR(IF(AA74=1,T74,IF(W74="Kiegészítő-kategória3",VLOOKUP($I74,'Kiegészítő-kategória3'!$A:$B,2,0),VLOOKUP($I74,'Kiegészítő opció'!$A:$B,2,0))),"-")</f>
        <v>-</v>
      </c>
      <c r="Y74" s="76" t="str">
        <f t="shared" si="8"/>
        <v>NO</v>
      </c>
      <c r="Z74" s="76" t="str">
        <f>IFERROR(VLOOKUP($H74,MAP!#REF!,2,0),"-")</f>
        <v>-</v>
      </c>
      <c r="AA74" s="78" t="str">
        <f>IFERROR(VLOOKUP(H74,'Választott tarifacsomag'!A:E,5,0),"-")</f>
        <v>-</v>
      </c>
      <c r="AB74" s="78">
        <f t="shared" si="9"/>
        <v>0</v>
      </c>
    </row>
    <row r="75" spans="1:28" s="68" customFormat="1" ht="17.25" thickBot="1">
      <c r="A75" s="54"/>
      <c r="B75" s="55"/>
      <c r="C75" s="55"/>
      <c r="D75" s="56"/>
      <c r="E75" s="69" t="str">
        <f t="shared" si="0"/>
        <v xml:space="preserve"> </v>
      </c>
      <c r="F75" s="70" t="str">
        <f t="shared" si="1"/>
        <v/>
      </c>
      <c r="G75" s="71">
        <f t="shared" si="3"/>
        <v>24</v>
      </c>
      <c r="H75" s="55"/>
      <c r="I75" s="55"/>
      <c r="J75" s="56"/>
      <c r="K75" s="58"/>
      <c r="L75" s="59" t="str">
        <f>IFERROR(VLOOKUP($H75,'Választott tarifacsomag'!$A:$D,3,0),"")</f>
        <v/>
      </c>
      <c r="M75" s="60" t="str">
        <f>IFERROR(IF($T75="Ready Business","L",INDEX(KészülékÁrlista!$O:$O,MATCH(Megrendelő!$C75,KészülékÁrlista!$A:$A,0))),"")</f>
        <v/>
      </c>
      <c r="N75" s="55"/>
      <c r="O75" s="56"/>
      <c r="P75" s="56"/>
      <c r="Q75" s="61"/>
      <c r="R75" s="74" t="str">
        <f>IFERROR(INDEX(KészülékÁrlista!B:B,MATCH(Megrendelő!$C75,KészülékÁrlista!$A:$A,0)),"-")</f>
        <v>-</v>
      </c>
      <c r="S75" s="75" t="str">
        <f>IFERROR(IF($B75="Listaár",R75,IF(T75="Ready Business",INDEX(KészülékÁrlista!$A:$P,MATCH(Megrendelő!$C75,KészülékÁrlista!$A:$A,0),MATCH($Z75,KészülékÁrlista!$2:$2,0)),IFERROR(INDEX(KészülékÁrlista!$A:$P,MATCH(Megrendelő!$C75,KészülékÁrlista!$A:$A,0),IF(I75="",MATCH(Megrendelő!$T75,KészülékÁrlista!$2:$2,0),MATCH(Megrendelő!$X75,KészülékÁrlista!$2:$2,0)))," "))),"Nem elérhető")</f>
        <v xml:space="preserve"> </v>
      </c>
      <c r="T75" s="76" t="str">
        <f>IFERROR(VLOOKUP($H75,'Választott tarifacsomag'!$A:$D,2,0),"-")</f>
        <v>-</v>
      </c>
      <c r="U75" s="76" t="b">
        <f t="shared" si="7"/>
        <v>1</v>
      </c>
      <c r="V75" s="77" t="str">
        <f t="shared" si="4"/>
        <v>x</v>
      </c>
      <c r="W75" s="76" t="str">
        <f>IFERROR(IF(B75="Internet opció módosítás","Kiegészítő-kategória3",IF(C75="ReadyPay Bankkártya Terminál","Kiegészítő-kategória4",VLOOKUP($H75,'Választott tarifacsomag'!$A:$D,4,0))),"-")</f>
        <v>-</v>
      </c>
      <c r="X75" s="76" t="str">
        <f>IFERROR(IF(AA75=1,T75,IF(W75="Kiegészítő-kategória3",VLOOKUP($I75,'Kiegészítő-kategória3'!$A:$B,2,0),VLOOKUP($I75,'Kiegészítő opció'!$A:$B,2,0))),"-")</f>
        <v>-</v>
      </c>
      <c r="Y75" s="76" t="str">
        <f t="shared" si="8"/>
        <v>NO</v>
      </c>
      <c r="Z75" s="76" t="str">
        <f>IFERROR(VLOOKUP($H75,MAP!#REF!,2,0),"-")</f>
        <v>-</v>
      </c>
      <c r="AA75" s="78" t="str">
        <f>IFERROR(VLOOKUP(H75,'Választott tarifacsomag'!A:E,5,0),"-")</f>
        <v>-</v>
      </c>
      <c r="AB75" s="78">
        <f t="shared" si="9"/>
        <v>0</v>
      </c>
    </row>
    <row r="76" spans="1:28" s="68" customFormat="1" ht="17.25" thickBot="1">
      <c r="A76" s="54"/>
      <c r="B76" s="55"/>
      <c r="C76" s="55"/>
      <c r="D76" s="56"/>
      <c r="E76" s="69" t="str">
        <f t="shared" si="0"/>
        <v xml:space="preserve"> </v>
      </c>
      <c r="F76" s="70" t="str">
        <f t="shared" si="1"/>
        <v/>
      </c>
      <c r="G76" s="71">
        <f t="shared" si="3"/>
        <v>24</v>
      </c>
      <c r="H76" s="55"/>
      <c r="I76" s="55"/>
      <c r="J76" s="56"/>
      <c r="K76" s="58"/>
      <c r="L76" s="59" t="str">
        <f>IFERROR(VLOOKUP($H76,'Választott tarifacsomag'!$A:$D,3,0),"")</f>
        <v/>
      </c>
      <c r="M76" s="60" t="str">
        <f>IFERROR(IF($T76="Ready Business","L",INDEX(KészülékÁrlista!$O:$O,MATCH(Megrendelő!$C76,KészülékÁrlista!$A:$A,0))),"")</f>
        <v/>
      </c>
      <c r="N76" s="55"/>
      <c r="O76" s="56"/>
      <c r="P76" s="56"/>
      <c r="Q76" s="61"/>
      <c r="R76" s="74" t="str">
        <f>IFERROR(INDEX(KészülékÁrlista!B:B,MATCH(Megrendelő!$C76,KészülékÁrlista!$A:$A,0)),"-")</f>
        <v>-</v>
      </c>
      <c r="S76" s="75" t="str">
        <f>IFERROR(IF($B76="Listaár",R76,IF(T76="Ready Business",INDEX(KészülékÁrlista!$A:$P,MATCH(Megrendelő!$C76,KészülékÁrlista!$A:$A,0),MATCH($Z76,KészülékÁrlista!$2:$2,0)),IFERROR(INDEX(KészülékÁrlista!$A:$P,MATCH(Megrendelő!$C76,KészülékÁrlista!$A:$A,0),IF(I76="",MATCH(Megrendelő!$T76,KészülékÁrlista!$2:$2,0),MATCH(Megrendelő!$X76,KészülékÁrlista!$2:$2,0)))," "))),"Nem elérhető")</f>
        <v xml:space="preserve"> </v>
      </c>
      <c r="T76" s="76" t="str">
        <f>IFERROR(VLOOKUP($H76,'Választott tarifacsomag'!$A:$D,2,0),"-")</f>
        <v>-</v>
      </c>
      <c r="U76" s="76" t="b">
        <f t="shared" si="7"/>
        <v>1</v>
      </c>
      <c r="V76" s="77" t="str">
        <f t="shared" si="4"/>
        <v>x</v>
      </c>
      <c r="W76" s="76" t="str">
        <f>IFERROR(IF(B76="Internet opció módosítás","Kiegészítő-kategória3",IF(C76="ReadyPay Bankkártya Terminál","Kiegészítő-kategória4",VLOOKUP($H76,'Választott tarifacsomag'!$A:$D,4,0))),"-")</f>
        <v>-</v>
      </c>
      <c r="X76" s="76" t="str">
        <f>IFERROR(IF(AA76=1,T76,IF(W76="Kiegészítő-kategória3",VLOOKUP($I76,'Kiegészítő-kategória3'!$A:$B,2,0),VLOOKUP($I76,'Kiegészítő opció'!$A:$B,2,0))),"-")</f>
        <v>-</v>
      </c>
      <c r="Y76" s="76" t="str">
        <f t="shared" si="8"/>
        <v>NO</v>
      </c>
      <c r="Z76" s="76" t="str">
        <f>IFERROR(VLOOKUP($H76,MAP!#REF!,2,0),"-")</f>
        <v>-</v>
      </c>
      <c r="AA76" s="78" t="str">
        <f>IFERROR(VLOOKUP(H76,'Választott tarifacsomag'!A:E,5,0),"-")</f>
        <v>-</v>
      </c>
      <c r="AB76" s="78">
        <f t="shared" si="9"/>
        <v>0</v>
      </c>
    </row>
    <row r="77" spans="1:28" s="68" customFormat="1" ht="17.25" thickBot="1">
      <c r="A77" s="54"/>
      <c r="B77" s="55"/>
      <c r="C77" s="55"/>
      <c r="D77" s="56"/>
      <c r="E77" s="69" t="str">
        <f t="shared" si="0"/>
        <v xml:space="preserve"> </v>
      </c>
      <c r="F77" s="70" t="str">
        <f t="shared" si="1"/>
        <v/>
      </c>
      <c r="G77" s="71">
        <f t="shared" si="3"/>
        <v>24</v>
      </c>
      <c r="H77" s="55"/>
      <c r="I77" s="55"/>
      <c r="J77" s="56"/>
      <c r="K77" s="58"/>
      <c r="L77" s="59" t="str">
        <f>IFERROR(VLOOKUP($H77,'Választott tarifacsomag'!$A:$D,3,0),"")</f>
        <v/>
      </c>
      <c r="M77" s="60" t="str">
        <f>IFERROR(IF($T77="Ready Business","L",INDEX(KészülékÁrlista!$O:$O,MATCH(Megrendelő!$C77,KészülékÁrlista!$A:$A,0))),"")</f>
        <v/>
      </c>
      <c r="N77" s="55"/>
      <c r="O77" s="56"/>
      <c r="P77" s="56"/>
      <c r="Q77" s="61"/>
      <c r="R77" s="74" t="str">
        <f>IFERROR(INDEX(KészülékÁrlista!B:B,MATCH(Megrendelő!$C77,KészülékÁrlista!$A:$A,0)),"-")</f>
        <v>-</v>
      </c>
      <c r="S77" s="75" t="str">
        <f>IFERROR(IF($B77="Listaár",R77,IF(T77="Ready Business",INDEX(KészülékÁrlista!$A:$P,MATCH(Megrendelő!$C77,KészülékÁrlista!$A:$A,0),MATCH($Z77,KészülékÁrlista!$2:$2,0)),IFERROR(INDEX(KészülékÁrlista!$A:$P,MATCH(Megrendelő!$C77,KészülékÁrlista!$A:$A,0),IF(I77="",MATCH(Megrendelő!$T77,KészülékÁrlista!$2:$2,0),MATCH(Megrendelő!$X77,KészülékÁrlista!$2:$2,0)))," "))),"Nem elérhető")</f>
        <v xml:space="preserve"> </v>
      </c>
      <c r="T77" s="76" t="str">
        <f>IFERROR(VLOOKUP($H77,'Választott tarifacsomag'!$A:$D,2,0),"-")</f>
        <v>-</v>
      </c>
      <c r="U77" s="76" t="b">
        <f t="shared" si="7"/>
        <v>1</v>
      </c>
      <c r="V77" s="77" t="str">
        <f t="shared" si="4"/>
        <v>x</v>
      </c>
      <c r="W77" s="76" t="str">
        <f>IFERROR(IF(B77="Internet opció módosítás","Kiegészítő-kategória3",IF(C77="ReadyPay Bankkártya Terminál","Kiegészítő-kategória4",VLOOKUP($H77,'Választott tarifacsomag'!$A:$D,4,0))),"-")</f>
        <v>-</v>
      </c>
      <c r="X77" s="76" t="str">
        <f>IFERROR(IF(AA77=1,T77,IF(W77="Kiegészítő-kategória3",VLOOKUP($I77,'Kiegészítő-kategória3'!$A:$B,2,0),VLOOKUP($I77,'Kiegészítő opció'!$A:$B,2,0))),"-")</f>
        <v>-</v>
      </c>
      <c r="Y77" s="76" t="str">
        <f t="shared" si="8"/>
        <v>NO</v>
      </c>
      <c r="Z77" s="76" t="str">
        <f>IFERROR(VLOOKUP($H77,MAP!#REF!,2,0),"-")</f>
        <v>-</v>
      </c>
      <c r="AA77" s="78" t="str">
        <f>IFERROR(VLOOKUP(H77,'Választott tarifacsomag'!A:E,5,0),"-")</f>
        <v>-</v>
      </c>
      <c r="AB77" s="78">
        <f t="shared" si="9"/>
        <v>0</v>
      </c>
    </row>
    <row r="78" spans="1:28" s="68" customFormat="1" ht="17.25" thickBot="1">
      <c r="A78" s="54"/>
      <c r="B78" s="55"/>
      <c r="C78" s="55"/>
      <c r="D78" s="56"/>
      <c r="E78" s="69" t="str">
        <f t="shared" si="0"/>
        <v xml:space="preserve"> </v>
      </c>
      <c r="F78" s="70" t="str">
        <f t="shared" si="1"/>
        <v/>
      </c>
      <c r="G78" s="71">
        <f t="shared" si="3"/>
        <v>24</v>
      </c>
      <c r="H78" s="55"/>
      <c r="I78" s="55"/>
      <c r="J78" s="56"/>
      <c r="K78" s="58"/>
      <c r="L78" s="59" t="str">
        <f>IFERROR(VLOOKUP($H78,'Választott tarifacsomag'!$A:$D,3,0),"")</f>
        <v/>
      </c>
      <c r="M78" s="60" t="str">
        <f>IFERROR(IF($T78="Ready Business","L",INDEX(KészülékÁrlista!$O:$O,MATCH(Megrendelő!$C78,KészülékÁrlista!$A:$A,0))),"")</f>
        <v/>
      </c>
      <c r="N78" s="55"/>
      <c r="O78" s="56"/>
      <c r="P78" s="56"/>
      <c r="Q78" s="61"/>
      <c r="R78" s="74" t="str">
        <f>IFERROR(INDEX(KészülékÁrlista!B:B,MATCH(Megrendelő!$C78,KészülékÁrlista!$A:$A,0)),"-")</f>
        <v>-</v>
      </c>
      <c r="S78" s="75" t="str">
        <f>IFERROR(IF($B78="Listaár",R78,IF(T78="Ready Business",INDEX(KészülékÁrlista!$A:$P,MATCH(Megrendelő!$C78,KészülékÁrlista!$A:$A,0),MATCH($Z78,KészülékÁrlista!$2:$2,0)),IFERROR(INDEX(KészülékÁrlista!$A:$P,MATCH(Megrendelő!$C78,KészülékÁrlista!$A:$A,0),IF(I78="",MATCH(Megrendelő!$T78,KészülékÁrlista!$2:$2,0),MATCH(Megrendelő!$X78,KészülékÁrlista!$2:$2,0)))," "))),"Nem elérhető")</f>
        <v xml:space="preserve"> </v>
      </c>
      <c r="T78" s="76" t="str">
        <f>IFERROR(VLOOKUP($H78,'Választott tarifacsomag'!$A:$D,2,0),"-")</f>
        <v>-</v>
      </c>
      <c r="U78" s="76" t="b">
        <f t="shared" si="7"/>
        <v>1</v>
      </c>
      <c r="V78" s="77" t="str">
        <f t="shared" si="4"/>
        <v>x</v>
      </c>
      <c r="W78" s="76" t="str">
        <f>IFERROR(IF(B78="Internet opció módosítás","Kiegészítő-kategória3",IF(C78="ReadyPay Bankkártya Terminál","Kiegészítő-kategória4",VLOOKUP($H78,'Választott tarifacsomag'!$A:$D,4,0))),"-")</f>
        <v>-</v>
      </c>
      <c r="X78" s="76" t="str">
        <f>IFERROR(IF(AA78=1,T78,IF(W78="Kiegészítő-kategória3",VLOOKUP($I78,'Kiegészítő-kategória3'!$A:$B,2,0),VLOOKUP($I78,'Kiegészítő opció'!$A:$B,2,0))),"-")</f>
        <v>-</v>
      </c>
      <c r="Y78" s="76" t="str">
        <f t="shared" si="8"/>
        <v>NO</v>
      </c>
      <c r="Z78" s="76" t="str">
        <f>IFERROR(VLOOKUP($H78,MAP!#REF!,2,0),"-")</f>
        <v>-</v>
      </c>
      <c r="AA78" s="78" t="str">
        <f>IFERROR(VLOOKUP(H78,'Választott tarifacsomag'!A:E,5,0),"-")</f>
        <v>-</v>
      </c>
      <c r="AB78" s="78">
        <f t="shared" si="9"/>
        <v>0</v>
      </c>
    </row>
    <row r="79" spans="1:28" s="68" customFormat="1" ht="17.25" thickBot="1">
      <c r="A79" s="54"/>
      <c r="B79" s="55"/>
      <c r="C79" s="55"/>
      <c r="D79" s="56"/>
      <c r="E79" s="69" t="str">
        <f t="shared" si="0"/>
        <v xml:space="preserve"> </v>
      </c>
      <c r="F79" s="70" t="str">
        <f t="shared" si="1"/>
        <v/>
      </c>
      <c r="G79" s="71">
        <f t="shared" si="3"/>
        <v>24</v>
      </c>
      <c r="H79" s="55"/>
      <c r="I79" s="55"/>
      <c r="J79" s="56"/>
      <c r="K79" s="58"/>
      <c r="L79" s="59" t="str">
        <f>IFERROR(VLOOKUP($H79,'Választott tarifacsomag'!$A:$D,3,0),"")</f>
        <v/>
      </c>
      <c r="M79" s="60" t="str">
        <f>IFERROR(IF($T79="Ready Business","L",INDEX(KészülékÁrlista!$O:$O,MATCH(Megrendelő!$C79,KészülékÁrlista!$A:$A,0))),"")</f>
        <v/>
      </c>
      <c r="N79" s="55"/>
      <c r="O79" s="56"/>
      <c r="P79" s="56"/>
      <c r="Q79" s="61"/>
      <c r="R79" s="74" t="str">
        <f>IFERROR(INDEX(KészülékÁrlista!B:B,MATCH(Megrendelő!$C79,KészülékÁrlista!$A:$A,0)),"-")</f>
        <v>-</v>
      </c>
      <c r="S79" s="75" t="str">
        <f>IFERROR(IF($B79="Listaár",R79,IF(T79="Ready Business",INDEX(KészülékÁrlista!$A:$P,MATCH(Megrendelő!$C79,KészülékÁrlista!$A:$A,0),MATCH($Z79,KészülékÁrlista!$2:$2,0)),IFERROR(INDEX(KészülékÁrlista!$A:$P,MATCH(Megrendelő!$C79,KészülékÁrlista!$A:$A,0),IF(I79="",MATCH(Megrendelő!$T79,KészülékÁrlista!$2:$2,0),MATCH(Megrendelő!$X79,KészülékÁrlista!$2:$2,0)))," "))),"Nem elérhető")</f>
        <v xml:space="preserve"> </v>
      </c>
      <c r="T79" s="76" t="str">
        <f>IFERROR(VLOOKUP($H79,'Választott tarifacsomag'!$A:$D,2,0),"-")</f>
        <v>-</v>
      </c>
      <c r="U79" s="76" t="b">
        <f t="shared" si="7"/>
        <v>1</v>
      </c>
      <c r="V79" s="77" t="str">
        <f t="shared" si="4"/>
        <v>x</v>
      </c>
      <c r="W79" s="76" t="str">
        <f>IFERROR(IF(B79="Internet opció módosítás","Kiegészítő-kategória3",IF(C79="ReadyPay Bankkártya Terminál","Kiegészítő-kategória4",VLOOKUP($H79,'Választott tarifacsomag'!$A:$D,4,0))),"-")</f>
        <v>-</v>
      </c>
      <c r="X79" s="76" t="str">
        <f>IFERROR(IF(AA79=1,T79,IF(W79="Kiegészítő-kategória3",VLOOKUP($I79,'Kiegészítő-kategória3'!$A:$B,2,0),VLOOKUP($I79,'Kiegészítő opció'!$A:$B,2,0))),"-")</f>
        <v>-</v>
      </c>
      <c r="Y79" s="76" t="str">
        <f t="shared" si="8"/>
        <v>NO</v>
      </c>
      <c r="Z79" s="76" t="str">
        <f>IFERROR(VLOOKUP($H79,MAP!#REF!,2,0),"-")</f>
        <v>-</v>
      </c>
      <c r="AA79" s="78" t="str">
        <f>IFERROR(VLOOKUP(H79,'Választott tarifacsomag'!A:E,5,0),"-")</f>
        <v>-</v>
      </c>
      <c r="AB79" s="78">
        <f t="shared" si="9"/>
        <v>0</v>
      </c>
    </row>
    <row r="80" spans="1:28" s="68" customFormat="1" ht="17.25" thickBot="1">
      <c r="A80" s="54"/>
      <c r="B80" s="55"/>
      <c r="C80" s="55"/>
      <c r="D80" s="56"/>
      <c r="E80" s="69" t="str">
        <f t="shared" ref="E80:E123" si="10">S80</f>
        <v xml:space="preserve"> </v>
      </c>
      <c r="F80" s="70" t="str">
        <f t="shared" ref="F80:F123" si="11">IFERROR(R80-E80,"")</f>
        <v/>
      </c>
      <c r="G80" s="71">
        <f t="shared" ref="G80:G123" si="12">IF(B80="Listaár",0,24)</f>
        <v>24</v>
      </c>
      <c r="H80" s="55"/>
      <c r="I80" s="55"/>
      <c r="J80" s="56"/>
      <c r="K80" s="58"/>
      <c r="L80" s="59" t="str">
        <f>IFERROR(VLOOKUP($H80,'Választott tarifacsomag'!$A:$D,3,0),"")</f>
        <v/>
      </c>
      <c r="M80" s="60" t="str">
        <f>IFERROR(IF($T80="Ready Business","L",INDEX(KészülékÁrlista!$O:$O,MATCH(Megrendelő!$C80,KészülékÁrlista!$A:$A,0))),"")</f>
        <v/>
      </c>
      <c r="N80" s="55"/>
      <c r="O80" s="56"/>
      <c r="P80" s="56"/>
      <c r="Q80" s="61"/>
      <c r="R80" s="74" t="str">
        <f>IFERROR(INDEX(KészülékÁrlista!B:B,MATCH(Megrendelő!$C80,KészülékÁrlista!$A:$A,0)),"-")</f>
        <v>-</v>
      </c>
      <c r="S80" s="75" t="str">
        <f>IFERROR(IF($B80="Listaár",R80,IF(T80="Ready Business",INDEX(KészülékÁrlista!$A:$P,MATCH(Megrendelő!$C80,KészülékÁrlista!$A:$A,0),MATCH($Z80,KészülékÁrlista!$2:$2,0)),IFERROR(INDEX(KészülékÁrlista!$A:$P,MATCH(Megrendelő!$C80,KészülékÁrlista!$A:$A,0),IF(I80="",MATCH(Megrendelő!$T80,KészülékÁrlista!$2:$2,0),MATCH(Megrendelő!$X80,KészülékÁrlista!$2:$2,0)))," "))),"Nem elérhető")</f>
        <v xml:space="preserve"> </v>
      </c>
      <c r="T80" s="76" t="str">
        <f>IFERROR(VLOOKUP($H80,'Választott tarifacsomag'!$A:$D,2,0),"-")</f>
        <v>-</v>
      </c>
      <c r="U80" s="76" t="b">
        <f t="shared" si="7"/>
        <v>1</v>
      </c>
      <c r="V80" s="77" t="str">
        <f t="shared" si="4"/>
        <v>x</v>
      </c>
      <c r="W80" s="76" t="str">
        <f>IFERROR(IF(B80="Internet opció módosítás","Kiegészítő-kategória3",IF(C80="ReadyPay Bankkártya Terminál","Kiegészítő-kategória4",VLOOKUP($H80,'Választott tarifacsomag'!$A:$D,4,0))),"-")</f>
        <v>-</v>
      </c>
      <c r="X80" s="76" t="str">
        <f>IFERROR(IF(AA80=1,T80,IF(W80="Kiegészítő-kategória3",VLOOKUP($I80,'Kiegészítő-kategória3'!$A:$B,2,0),VLOOKUP($I80,'Kiegészítő opció'!$A:$B,2,0))),"-")</f>
        <v>-</v>
      </c>
      <c r="Y80" s="76" t="str">
        <f t="shared" si="8"/>
        <v>NO</v>
      </c>
      <c r="Z80" s="76" t="str">
        <f>IFERROR(VLOOKUP($H80,MAP!#REF!,2,0),"-")</f>
        <v>-</v>
      </c>
      <c r="AA80" s="78" t="str">
        <f>IFERROR(VLOOKUP(H80,'Választott tarifacsomag'!A:E,5,0),"-")</f>
        <v>-</v>
      </c>
      <c r="AB80" s="78">
        <f t="shared" si="9"/>
        <v>0</v>
      </c>
    </row>
    <row r="81" spans="1:28" s="68" customFormat="1" ht="17.25" thickBot="1">
      <c r="A81" s="54"/>
      <c r="B81" s="55"/>
      <c r="C81" s="55"/>
      <c r="D81" s="56"/>
      <c r="E81" s="69" t="str">
        <f t="shared" si="10"/>
        <v xml:space="preserve"> </v>
      </c>
      <c r="F81" s="70" t="str">
        <f t="shared" si="11"/>
        <v/>
      </c>
      <c r="G81" s="71">
        <f t="shared" si="12"/>
        <v>24</v>
      </c>
      <c r="H81" s="55"/>
      <c r="I81" s="55"/>
      <c r="J81" s="56"/>
      <c r="K81" s="58"/>
      <c r="L81" s="59" t="str">
        <f>IFERROR(VLOOKUP($H81,'Választott tarifacsomag'!$A:$D,3,0),"")</f>
        <v/>
      </c>
      <c r="M81" s="60" t="str">
        <f>IFERROR(IF($T81="Ready Business","L",INDEX(KészülékÁrlista!$O:$O,MATCH(Megrendelő!$C81,KészülékÁrlista!$A:$A,0))),"")</f>
        <v/>
      </c>
      <c r="N81" s="55"/>
      <c r="O81" s="56"/>
      <c r="P81" s="56"/>
      <c r="Q81" s="61"/>
      <c r="R81" s="74" t="str">
        <f>IFERROR(INDEX(KészülékÁrlista!B:B,MATCH(Megrendelő!$C81,KészülékÁrlista!$A:$A,0)),"-")</f>
        <v>-</v>
      </c>
      <c r="S81" s="75" t="str">
        <f>IFERROR(IF($B81="Listaár",R81,IF(T81="Ready Business",INDEX(KészülékÁrlista!$A:$P,MATCH(Megrendelő!$C81,KészülékÁrlista!$A:$A,0),MATCH($Z81,KészülékÁrlista!$2:$2,0)),IFERROR(INDEX(KészülékÁrlista!$A:$P,MATCH(Megrendelő!$C81,KészülékÁrlista!$A:$A,0),IF(I81="",MATCH(Megrendelő!$T81,KészülékÁrlista!$2:$2,0),MATCH(Megrendelő!$X81,KészülékÁrlista!$2:$2,0)))," "))),"Nem elérhető")</f>
        <v xml:space="preserve"> </v>
      </c>
      <c r="T81" s="76" t="str">
        <f>IFERROR(VLOOKUP($H81,'Választott tarifacsomag'!$A:$D,2,0),"-")</f>
        <v>-</v>
      </c>
      <c r="U81" s="76" t="b">
        <f t="shared" si="7"/>
        <v>1</v>
      </c>
      <c r="V81" s="77" t="str">
        <f t="shared" si="4"/>
        <v>x</v>
      </c>
      <c r="W81" s="76" t="str">
        <f>IFERROR(IF(B81="Internet opció módosítás","Kiegészítő-kategória3",IF(C81="ReadyPay Bankkártya Terminál","Kiegészítő-kategória4",VLOOKUP($H81,'Választott tarifacsomag'!$A:$D,4,0))),"-")</f>
        <v>-</v>
      </c>
      <c r="X81" s="76" t="str">
        <f>IFERROR(IF(AA81=1,T81,IF(W81="Kiegészítő-kategória3",VLOOKUP($I81,'Kiegészítő-kategória3'!$A:$B,2,0),VLOOKUP($I81,'Kiegészítő opció'!$A:$B,2,0))),"-")</f>
        <v>-</v>
      </c>
      <c r="Y81" s="76" t="str">
        <f t="shared" si="8"/>
        <v>NO</v>
      </c>
      <c r="Z81" s="76" t="str">
        <f>IFERROR(VLOOKUP($H81,MAP!#REF!,2,0),"-")</f>
        <v>-</v>
      </c>
      <c r="AA81" s="78" t="str">
        <f>IFERROR(VLOOKUP(H81,'Választott tarifacsomag'!A:E,5,0),"-")</f>
        <v>-</v>
      </c>
      <c r="AB81" s="78">
        <f t="shared" si="9"/>
        <v>0</v>
      </c>
    </row>
    <row r="82" spans="1:28" s="68" customFormat="1" ht="17.25" thickBot="1">
      <c r="A82" s="54"/>
      <c r="B82" s="55"/>
      <c r="C82" s="55"/>
      <c r="D82" s="56"/>
      <c r="E82" s="69" t="str">
        <f t="shared" si="10"/>
        <v xml:space="preserve"> </v>
      </c>
      <c r="F82" s="70" t="str">
        <f t="shared" si="11"/>
        <v/>
      </c>
      <c r="G82" s="71">
        <f t="shared" si="12"/>
        <v>24</v>
      </c>
      <c r="H82" s="55"/>
      <c r="I82" s="55"/>
      <c r="J82" s="56"/>
      <c r="K82" s="58"/>
      <c r="L82" s="59" t="str">
        <f>IFERROR(VLOOKUP($H82,'Választott tarifacsomag'!$A:$D,3,0),"")</f>
        <v/>
      </c>
      <c r="M82" s="60" t="str">
        <f>IFERROR(IF($T82="Ready Business","L",INDEX(KészülékÁrlista!$O:$O,MATCH(Megrendelő!$C82,KészülékÁrlista!$A:$A,0))),"")</f>
        <v/>
      </c>
      <c r="N82" s="55"/>
      <c r="O82" s="56"/>
      <c r="P82" s="56"/>
      <c r="Q82" s="61"/>
      <c r="R82" s="74" t="str">
        <f>IFERROR(INDEX(KészülékÁrlista!B:B,MATCH(Megrendelő!$C82,KészülékÁrlista!$A:$A,0)),"-")</f>
        <v>-</v>
      </c>
      <c r="S82" s="75" t="str">
        <f>IFERROR(IF($B82="Listaár",R82,IF(T82="Ready Business",INDEX(KészülékÁrlista!$A:$P,MATCH(Megrendelő!$C82,KészülékÁrlista!$A:$A,0),MATCH($Z82,KészülékÁrlista!$2:$2,0)),IFERROR(INDEX(KészülékÁrlista!$A:$P,MATCH(Megrendelő!$C82,KészülékÁrlista!$A:$A,0),IF(I82="",MATCH(Megrendelő!$T82,KészülékÁrlista!$2:$2,0),MATCH(Megrendelő!$X82,KészülékÁrlista!$2:$2,0)))," "))),"Nem elérhető")</f>
        <v xml:space="preserve"> </v>
      </c>
      <c r="T82" s="76" t="str">
        <f>IFERROR(VLOOKUP($H82,'Választott tarifacsomag'!$A:$D,2,0),"-")</f>
        <v>-</v>
      </c>
      <c r="U82" s="76" t="b">
        <f t="shared" si="7"/>
        <v>1</v>
      </c>
      <c r="V82" s="77" t="str">
        <f t="shared" si="4"/>
        <v>x</v>
      </c>
      <c r="W82" s="76" t="str">
        <f>IFERROR(IF(B82="Internet opció módosítás","Kiegészítő-kategória3",IF(C82="ReadyPay Bankkártya Terminál","Kiegészítő-kategória4",VLOOKUP($H82,'Választott tarifacsomag'!$A:$D,4,0))),"-")</f>
        <v>-</v>
      </c>
      <c r="X82" s="76" t="str">
        <f>IFERROR(IF(AA82=1,T82,IF(W82="Kiegészítő-kategória3",VLOOKUP($I82,'Kiegészítő-kategória3'!$A:$B,2,0),VLOOKUP($I82,'Kiegészítő opció'!$A:$B,2,0))),"-")</f>
        <v>-</v>
      </c>
      <c r="Y82" s="76" t="str">
        <f t="shared" si="8"/>
        <v>NO</v>
      </c>
      <c r="Z82" s="76" t="str">
        <f>IFERROR(VLOOKUP($H82,MAP!#REF!,2,0),"-")</f>
        <v>-</v>
      </c>
      <c r="AA82" s="78" t="str">
        <f>IFERROR(VLOOKUP(H82,'Választott tarifacsomag'!A:E,5,0),"-")</f>
        <v>-</v>
      </c>
      <c r="AB82" s="78">
        <f t="shared" si="9"/>
        <v>0</v>
      </c>
    </row>
    <row r="83" spans="1:28" s="68" customFormat="1" ht="17.25" thickBot="1">
      <c r="A83" s="54"/>
      <c r="B83" s="55"/>
      <c r="C83" s="55"/>
      <c r="D83" s="56"/>
      <c r="E83" s="69" t="str">
        <f t="shared" si="10"/>
        <v xml:space="preserve"> </v>
      </c>
      <c r="F83" s="70" t="str">
        <f t="shared" si="11"/>
        <v/>
      </c>
      <c r="G83" s="71">
        <f t="shared" si="12"/>
        <v>24</v>
      </c>
      <c r="H83" s="55"/>
      <c r="I83" s="55"/>
      <c r="J83" s="56"/>
      <c r="K83" s="58"/>
      <c r="L83" s="59" t="str">
        <f>IFERROR(VLOOKUP($H83,'Választott tarifacsomag'!$A:$D,3,0),"")</f>
        <v/>
      </c>
      <c r="M83" s="60" t="str">
        <f>IFERROR(IF($T83="Ready Business","L",INDEX(KészülékÁrlista!$O:$O,MATCH(Megrendelő!$C83,KészülékÁrlista!$A:$A,0))),"")</f>
        <v/>
      </c>
      <c r="N83" s="55"/>
      <c r="O83" s="56"/>
      <c r="P83" s="56"/>
      <c r="Q83" s="61"/>
      <c r="R83" s="74" t="str">
        <f>IFERROR(INDEX(KészülékÁrlista!B:B,MATCH(Megrendelő!$C83,KészülékÁrlista!$A:$A,0)),"-")</f>
        <v>-</v>
      </c>
      <c r="S83" s="75" t="str">
        <f>IFERROR(IF($B83="Listaár",R83,IF(T83="Ready Business",INDEX(KészülékÁrlista!$A:$P,MATCH(Megrendelő!$C83,KészülékÁrlista!$A:$A,0),MATCH($Z83,KészülékÁrlista!$2:$2,0)),IFERROR(INDEX(KészülékÁrlista!$A:$P,MATCH(Megrendelő!$C83,KészülékÁrlista!$A:$A,0),IF(I83="",MATCH(Megrendelő!$T83,KészülékÁrlista!$2:$2,0),MATCH(Megrendelő!$X83,KészülékÁrlista!$2:$2,0)))," "))),"Nem elérhető")</f>
        <v xml:space="preserve"> </v>
      </c>
      <c r="T83" s="76" t="str">
        <f>IFERROR(VLOOKUP($H83,'Választott tarifacsomag'!$A:$D,2,0),"-")</f>
        <v>-</v>
      </c>
      <c r="U83" s="76" t="b">
        <f t="shared" ref="U83:U123" si="13">E83=S83</f>
        <v>1</v>
      </c>
      <c r="V83" s="77" t="str">
        <f t="shared" si="4"/>
        <v>x</v>
      </c>
      <c r="W83" s="76" t="str">
        <f>IFERROR(IF(B83="Internet opció módosítás","Kiegészítő-kategória3",IF(C83="ReadyPay Bankkártya Terminál","Kiegészítő-kategória4",VLOOKUP($H83,'Választott tarifacsomag'!$A:$D,4,0))),"-")</f>
        <v>-</v>
      </c>
      <c r="X83" s="76" t="str">
        <f>IFERROR(IF(AA83=1,T83,IF(W83="Kiegészítő-kategória3",VLOOKUP($I83,'Kiegészítő-kategória3'!$A:$B,2,0),VLOOKUP($I83,'Kiegészítő opció'!$A:$B,2,0))),"-")</f>
        <v>-</v>
      </c>
      <c r="Y83" s="76" t="str">
        <f t="shared" ref="Y83:Y123" si="14">IFERROR(IF(FIND("Ready Business",H83)&gt;0,"YES","NO"),"NO")</f>
        <v>NO</v>
      </c>
      <c r="Z83" s="76" t="str">
        <f>IFERROR(VLOOKUP($H83,MAP!#REF!,2,0),"-")</f>
        <v>-</v>
      </c>
      <c r="AA83" s="78" t="str">
        <f>IFERROR(VLOOKUP(H83,'Választott tarifacsomag'!A:E,5,0),"-")</f>
        <v>-</v>
      </c>
      <c r="AB83" s="78">
        <f t="shared" ref="AB83:AB123" si="15">IF(Y83="YES",1,0)</f>
        <v>0</v>
      </c>
    </row>
    <row r="84" spans="1:28" s="68" customFormat="1" ht="17.25" thickBot="1">
      <c r="A84" s="54"/>
      <c r="B84" s="55"/>
      <c r="C84" s="55"/>
      <c r="D84" s="56"/>
      <c r="E84" s="69" t="str">
        <f t="shared" si="10"/>
        <v xml:space="preserve"> </v>
      </c>
      <c r="F84" s="70" t="str">
        <f t="shared" si="11"/>
        <v/>
      </c>
      <c r="G84" s="71">
        <f t="shared" si="12"/>
        <v>24</v>
      </c>
      <c r="H84" s="55"/>
      <c r="I84" s="55"/>
      <c r="J84" s="56"/>
      <c r="K84" s="58"/>
      <c r="L84" s="59" t="str">
        <f>IFERROR(VLOOKUP($H84,'Választott tarifacsomag'!$A:$D,3,0),"")</f>
        <v/>
      </c>
      <c r="M84" s="60" t="str">
        <f>IFERROR(IF($T84="Ready Business","L",INDEX(KészülékÁrlista!$O:$O,MATCH(Megrendelő!$C84,KészülékÁrlista!$A:$A,0))),"")</f>
        <v/>
      </c>
      <c r="N84" s="55"/>
      <c r="O84" s="56"/>
      <c r="P84" s="56"/>
      <c r="Q84" s="61"/>
      <c r="R84" s="74" t="str">
        <f>IFERROR(INDEX(KészülékÁrlista!B:B,MATCH(Megrendelő!$C84,KészülékÁrlista!$A:$A,0)),"-")</f>
        <v>-</v>
      </c>
      <c r="S84" s="75" t="str">
        <f>IFERROR(IF($B84="Listaár",R84,IF(T84="Ready Business",INDEX(KészülékÁrlista!$A:$P,MATCH(Megrendelő!$C84,KészülékÁrlista!$A:$A,0),MATCH($Z84,KészülékÁrlista!$2:$2,0)),IFERROR(INDEX(KészülékÁrlista!$A:$P,MATCH(Megrendelő!$C84,KészülékÁrlista!$A:$A,0),IF(I84="",MATCH(Megrendelő!$T84,KészülékÁrlista!$2:$2,0),MATCH(Megrendelő!$X84,KészülékÁrlista!$2:$2,0)))," "))),"Nem elérhető")</f>
        <v xml:space="preserve"> </v>
      </c>
      <c r="T84" s="76" t="str">
        <f>IFERROR(VLOOKUP($H84,'Választott tarifacsomag'!$A:$D,2,0),"-")</f>
        <v>-</v>
      </c>
      <c r="U84" s="76" t="b">
        <f t="shared" si="13"/>
        <v>1</v>
      </c>
      <c r="V84" s="77" t="str">
        <f t="shared" si="4"/>
        <v>x</v>
      </c>
      <c r="W84" s="76" t="str">
        <f>IFERROR(IF(B84="Internet opció módosítás","Kiegészítő-kategória3",IF(C84="ReadyPay Bankkártya Terminál","Kiegészítő-kategória4",VLOOKUP($H84,'Választott tarifacsomag'!$A:$D,4,0))),"-")</f>
        <v>-</v>
      </c>
      <c r="X84" s="76" t="str">
        <f>IFERROR(IF(AA84=1,T84,IF(W84="Kiegészítő-kategória3",VLOOKUP($I84,'Kiegészítő-kategória3'!$A:$B,2,0),VLOOKUP($I84,'Kiegészítő opció'!$A:$B,2,0))),"-")</f>
        <v>-</v>
      </c>
      <c r="Y84" s="76" t="str">
        <f t="shared" si="14"/>
        <v>NO</v>
      </c>
      <c r="Z84" s="76" t="str">
        <f>IFERROR(VLOOKUP($H84,MAP!#REF!,2,0),"-")</f>
        <v>-</v>
      </c>
      <c r="AA84" s="78" t="str">
        <f>IFERROR(VLOOKUP(H84,'Választott tarifacsomag'!A:E,5,0),"-")</f>
        <v>-</v>
      </c>
      <c r="AB84" s="78">
        <f t="shared" si="15"/>
        <v>0</v>
      </c>
    </row>
    <row r="85" spans="1:28" s="68" customFormat="1" ht="17.25" thickBot="1">
      <c r="A85" s="54"/>
      <c r="B85" s="55"/>
      <c r="C85" s="55"/>
      <c r="D85" s="56"/>
      <c r="E85" s="69" t="str">
        <f t="shared" si="10"/>
        <v xml:space="preserve"> </v>
      </c>
      <c r="F85" s="70" t="str">
        <f t="shared" si="11"/>
        <v/>
      </c>
      <c r="G85" s="71">
        <f t="shared" si="12"/>
        <v>24</v>
      </c>
      <c r="H85" s="55"/>
      <c r="I85" s="55"/>
      <c r="J85" s="56"/>
      <c r="K85" s="58"/>
      <c r="L85" s="59" t="str">
        <f>IFERROR(VLOOKUP($H85,'Választott tarifacsomag'!$A:$D,3,0),"")</f>
        <v/>
      </c>
      <c r="M85" s="60" t="str">
        <f>IFERROR(IF($T85="Ready Business","L",INDEX(KészülékÁrlista!$O:$O,MATCH(Megrendelő!$C85,KészülékÁrlista!$A:$A,0))),"")</f>
        <v/>
      </c>
      <c r="N85" s="55"/>
      <c r="O85" s="56"/>
      <c r="P85" s="56"/>
      <c r="Q85" s="61"/>
      <c r="R85" s="74" t="str">
        <f>IFERROR(INDEX(KészülékÁrlista!B:B,MATCH(Megrendelő!$C85,KészülékÁrlista!$A:$A,0)),"-")</f>
        <v>-</v>
      </c>
      <c r="S85" s="75" t="str">
        <f>IFERROR(IF($B85="Listaár",R85,IF(T85="Ready Business",INDEX(KészülékÁrlista!$A:$P,MATCH(Megrendelő!$C85,KészülékÁrlista!$A:$A,0),MATCH($Z85,KészülékÁrlista!$2:$2,0)),IFERROR(INDEX(KészülékÁrlista!$A:$P,MATCH(Megrendelő!$C85,KészülékÁrlista!$A:$A,0),IF(I85="",MATCH(Megrendelő!$T85,KészülékÁrlista!$2:$2,0),MATCH(Megrendelő!$X85,KészülékÁrlista!$2:$2,0)))," "))),"Nem elérhető")</f>
        <v xml:space="preserve"> </v>
      </c>
      <c r="T85" s="76" t="str">
        <f>IFERROR(VLOOKUP($H85,'Választott tarifacsomag'!$A:$D,2,0),"-")</f>
        <v>-</v>
      </c>
      <c r="U85" s="76" t="b">
        <f t="shared" si="13"/>
        <v>1</v>
      </c>
      <c r="V85" s="77" t="str">
        <f t="shared" si="4"/>
        <v>x</v>
      </c>
      <c r="W85" s="76" t="str">
        <f>IFERROR(IF(B85="Internet opció módosítás","Kiegészítő-kategória3",IF(C85="ReadyPay Bankkártya Terminál","Kiegészítő-kategória4",VLOOKUP($H85,'Választott tarifacsomag'!$A:$D,4,0))),"-")</f>
        <v>-</v>
      </c>
      <c r="X85" s="76" t="str">
        <f>IFERROR(IF(AA85=1,T85,IF(W85="Kiegészítő-kategória3",VLOOKUP($I85,'Kiegészítő-kategória3'!$A:$B,2,0),VLOOKUP($I85,'Kiegészítő opció'!$A:$B,2,0))),"-")</f>
        <v>-</v>
      </c>
      <c r="Y85" s="76" t="str">
        <f t="shared" si="14"/>
        <v>NO</v>
      </c>
      <c r="Z85" s="76" t="str">
        <f>IFERROR(VLOOKUP($H85,MAP!#REF!,2,0),"-")</f>
        <v>-</v>
      </c>
      <c r="AA85" s="78" t="str">
        <f>IFERROR(VLOOKUP(H85,'Választott tarifacsomag'!A:E,5,0),"-")</f>
        <v>-</v>
      </c>
      <c r="AB85" s="78">
        <f t="shared" si="15"/>
        <v>0</v>
      </c>
    </row>
    <row r="86" spans="1:28" s="68" customFormat="1" ht="17.25" thickBot="1">
      <c r="A86" s="54"/>
      <c r="B86" s="55"/>
      <c r="C86" s="55"/>
      <c r="D86" s="56"/>
      <c r="E86" s="69" t="str">
        <f t="shared" si="10"/>
        <v xml:space="preserve"> </v>
      </c>
      <c r="F86" s="70" t="str">
        <f t="shared" si="11"/>
        <v/>
      </c>
      <c r="G86" s="71">
        <f t="shared" si="12"/>
        <v>24</v>
      </c>
      <c r="H86" s="55"/>
      <c r="I86" s="55"/>
      <c r="J86" s="56"/>
      <c r="K86" s="58"/>
      <c r="L86" s="59" t="str">
        <f>IFERROR(VLOOKUP($H86,'Választott tarifacsomag'!$A:$D,3,0),"")</f>
        <v/>
      </c>
      <c r="M86" s="60" t="str">
        <f>IFERROR(IF($T86="Ready Business","L",INDEX(KészülékÁrlista!$O:$O,MATCH(Megrendelő!$C86,KészülékÁrlista!$A:$A,0))),"")</f>
        <v/>
      </c>
      <c r="N86" s="55"/>
      <c r="O86" s="56"/>
      <c r="P86" s="56"/>
      <c r="Q86" s="61"/>
      <c r="R86" s="74" t="str">
        <f>IFERROR(INDEX(KészülékÁrlista!B:B,MATCH(Megrendelő!$C86,KészülékÁrlista!$A:$A,0)),"-")</f>
        <v>-</v>
      </c>
      <c r="S86" s="75" t="str">
        <f>IFERROR(IF($B86="Listaár",R86,IF(T86="Ready Business",INDEX(KészülékÁrlista!$A:$P,MATCH(Megrendelő!$C86,KészülékÁrlista!$A:$A,0),MATCH($Z86,KészülékÁrlista!$2:$2,0)),IFERROR(INDEX(KészülékÁrlista!$A:$P,MATCH(Megrendelő!$C86,KészülékÁrlista!$A:$A,0),IF(I86="",MATCH(Megrendelő!$T86,KészülékÁrlista!$2:$2,0),MATCH(Megrendelő!$X86,KészülékÁrlista!$2:$2,0)))," "))),"Nem elérhető")</f>
        <v xml:space="preserve"> </v>
      </c>
      <c r="T86" s="76" t="str">
        <f>IFERROR(VLOOKUP($H86,'Választott tarifacsomag'!$A:$D,2,0),"-")</f>
        <v>-</v>
      </c>
      <c r="U86" s="76" t="b">
        <f t="shared" si="13"/>
        <v>1</v>
      </c>
      <c r="V86" s="77" t="str">
        <f t="shared" si="4"/>
        <v>x</v>
      </c>
      <c r="W86" s="76" t="str">
        <f>IFERROR(IF(B86="Internet opció módosítás","Kiegészítő-kategória3",IF(C86="ReadyPay Bankkártya Terminál","Kiegészítő-kategória4",VLOOKUP($H86,'Választott tarifacsomag'!$A:$D,4,0))),"-")</f>
        <v>-</v>
      </c>
      <c r="X86" s="76" t="str">
        <f>IFERROR(IF(AA86=1,T86,IF(W86="Kiegészítő-kategória3",VLOOKUP($I86,'Kiegészítő-kategória3'!$A:$B,2,0),VLOOKUP($I86,'Kiegészítő opció'!$A:$B,2,0))),"-")</f>
        <v>-</v>
      </c>
      <c r="Y86" s="76" t="str">
        <f t="shared" si="14"/>
        <v>NO</v>
      </c>
      <c r="Z86" s="76" t="str">
        <f>IFERROR(VLOOKUP($H86,MAP!#REF!,2,0),"-")</f>
        <v>-</v>
      </c>
      <c r="AA86" s="78" t="str">
        <f>IFERROR(VLOOKUP(H86,'Választott tarifacsomag'!A:E,5,0),"-")</f>
        <v>-</v>
      </c>
      <c r="AB86" s="78">
        <f t="shared" si="15"/>
        <v>0</v>
      </c>
    </row>
    <row r="87" spans="1:28" s="68" customFormat="1" ht="17.25" thickBot="1">
      <c r="A87" s="54"/>
      <c r="B87" s="55"/>
      <c r="C87" s="55"/>
      <c r="D87" s="56"/>
      <c r="E87" s="69" t="str">
        <f t="shared" si="10"/>
        <v xml:space="preserve"> </v>
      </c>
      <c r="F87" s="70" t="str">
        <f t="shared" si="11"/>
        <v/>
      </c>
      <c r="G87" s="71">
        <f t="shared" si="12"/>
        <v>24</v>
      </c>
      <c r="H87" s="55"/>
      <c r="I87" s="55"/>
      <c r="J87" s="56"/>
      <c r="K87" s="58"/>
      <c r="L87" s="59" t="str">
        <f>IFERROR(VLOOKUP($H87,'Választott tarifacsomag'!$A:$D,3,0),"")</f>
        <v/>
      </c>
      <c r="M87" s="60" t="str">
        <f>IFERROR(IF($T87="Ready Business","L",INDEX(KészülékÁrlista!$O:$O,MATCH(Megrendelő!$C87,KészülékÁrlista!$A:$A,0))),"")</f>
        <v/>
      </c>
      <c r="N87" s="55"/>
      <c r="O87" s="56"/>
      <c r="P87" s="56"/>
      <c r="Q87" s="61"/>
      <c r="R87" s="74" t="str">
        <f>IFERROR(INDEX(KészülékÁrlista!B:B,MATCH(Megrendelő!$C87,KészülékÁrlista!$A:$A,0)),"-")</f>
        <v>-</v>
      </c>
      <c r="S87" s="75" t="str">
        <f>IFERROR(IF($B87="Listaár",R87,IF(T87="Ready Business",INDEX(KészülékÁrlista!$A:$P,MATCH(Megrendelő!$C87,KészülékÁrlista!$A:$A,0),MATCH($Z87,KészülékÁrlista!$2:$2,0)),IFERROR(INDEX(KészülékÁrlista!$A:$P,MATCH(Megrendelő!$C87,KészülékÁrlista!$A:$A,0),IF(I87="",MATCH(Megrendelő!$T87,KészülékÁrlista!$2:$2,0),MATCH(Megrendelő!$X87,KészülékÁrlista!$2:$2,0)))," "))),"Nem elérhető")</f>
        <v xml:space="preserve"> </v>
      </c>
      <c r="T87" s="76" t="str">
        <f>IFERROR(VLOOKUP($H87,'Választott tarifacsomag'!$A:$D,2,0),"-")</f>
        <v>-</v>
      </c>
      <c r="U87" s="76" t="b">
        <f t="shared" si="13"/>
        <v>1</v>
      </c>
      <c r="V87" s="77" t="str">
        <f t="shared" si="4"/>
        <v>x</v>
      </c>
      <c r="W87" s="76" t="str">
        <f>IFERROR(IF(B87="Internet opció módosítás","Kiegészítő-kategória3",IF(C87="ReadyPay Bankkártya Terminál","Kiegészítő-kategória4",VLOOKUP($H87,'Választott tarifacsomag'!$A:$D,4,0))),"-")</f>
        <v>-</v>
      </c>
      <c r="X87" s="76" t="str">
        <f>IFERROR(IF(AA87=1,T87,IF(W87="Kiegészítő-kategória3",VLOOKUP($I87,'Kiegészítő-kategória3'!$A:$B,2,0),VLOOKUP($I87,'Kiegészítő opció'!$A:$B,2,0))),"-")</f>
        <v>-</v>
      </c>
      <c r="Y87" s="76" t="str">
        <f t="shared" si="14"/>
        <v>NO</v>
      </c>
      <c r="Z87" s="76" t="str">
        <f>IFERROR(VLOOKUP($H87,MAP!#REF!,2,0),"-")</f>
        <v>-</v>
      </c>
      <c r="AA87" s="78" t="str">
        <f>IFERROR(VLOOKUP(H87,'Választott tarifacsomag'!A:E,5,0),"-")</f>
        <v>-</v>
      </c>
      <c r="AB87" s="78">
        <f t="shared" si="15"/>
        <v>0</v>
      </c>
    </row>
    <row r="88" spans="1:28" s="68" customFormat="1" ht="17.25" thickBot="1">
      <c r="A88" s="54"/>
      <c r="B88" s="55"/>
      <c r="C88" s="55"/>
      <c r="D88" s="56"/>
      <c r="E88" s="69" t="str">
        <f t="shared" si="10"/>
        <v xml:space="preserve"> </v>
      </c>
      <c r="F88" s="70" t="str">
        <f t="shared" si="11"/>
        <v/>
      </c>
      <c r="G88" s="71">
        <f t="shared" si="12"/>
        <v>24</v>
      </c>
      <c r="H88" s="55"/>
      <c r="I88" s="55"/>
      <c r="J88" s="56"/>
      <c r="K88" s="58"/>
      <c r="L88" s="59" t="str">
        <f>IFERROR(VLOOKUP($H88,'Választott tarifacsomag'!$A:$D,3,0),"")</f>
        <v/>
      </c>
      <c r="M88" s="60" t="str">
        <f>IFERROR(IF($T88="Ready Business","L",INDEX(KészülékÁrlista!$O:$O,MATCH(Megrendelő!$C88,KészülékÁrlista!$A:$A,0))),"")</f>
        <v/>
      </c>
      <c r="N88" s="55"/>
      <c r="O88" s="56"/>
      <c r="P88" s="56"/>
      <c r="Q88" s="61"/>
      <c r="R88" s="74" t="str">
        <f>IFERROR(INDEX(KészülékÁrlista!B:B,MATCH(Megrendelő!$C88,KészülékÁrlista!$A:$A,0)),"-")</f>
        <v>-</v>
      </c>
      <c r="S88" s="75" t="str">
        <f>IFERROR(IF($B88="Listaár",R88,IF(T88="Ready Business",INDEX(KészülékÁrlista!$A:$P,MATCH(Megrendelő!$C88,KészülékÁrlista!$A:$A,0),MATCH($Z88,KészülékÁrlista!$2:$2,0)),IFERROR(INDEX(KészülékÁrlista!$A:$P,MATCH(Megrendelő!$C88,KészülékÁrlista!$A:$A,0),IF(I88="",MATCH(Megrendelő!$T88,KészülékÁrlista!$2:$2,0),MATCH(Megrendelő!$X88,KészülékÁrlista!$2:$2,0)))," "))),"Nem elérhető")</f>
        <v xml:space="preserve"> </v>
      </c>
      <c r="T88" s="76" t="str">
        <f>IFERROR(VLOOKUP($H88,'Választott tarifacsomag'!$A:$D,2,0),"-")</f>
        <v>-</v>
      </c>
      <c r="U88" s="76" t="b">
        <f t="shared" si="13"/>
        <v>1</v>
      </c>
      <c r="V88" s="77" t="str">
        <f t="shared" si="4"/>
        <v>x</v>
      </c>
      <c r="W88" s="76" t="str">
        <f>IFERROR(IF(B88="Internet opció módosítás","Kiegészítő-kategória3",IF(C88="ReadyPay Bankkártya Terminál","Kiegészítő-kategória4",VLOOKUP($H88,'Választott tarifacsomag'!$A:$D,4,0))),"-")</f>
        <v>-</v>
      </c>
      <c r="X88" s="76" t="str">
        <f>IFERROR(IF(AA88=1,T88,IF(W88="Kiegészítő-kategória3",VLOOKUP($I88,'Kiegészítő-kategória3'!$A:$B,2,0),VLOOKUP($I88,'Kiegészítő opció'!$A:$B,2,0))),"-")</f>
        <v>-</v>
      </c>
      <c r="Y88" s="76" t="str">
        <f t="shared" si="14"/>
        <v>NO</v>
      </c>
      <c r="Z88" s="76" t="str">
        <f>IFERROR(VLOOKUP($H88,MAP!#REF!,2,0),"-")</f>
        <v>-</v>
      </c>
      <c r="AA88" s="78" t="str">
        <f>IFERROR(VLOOKUP(H88,'Választott tarifacsomag'!A:E,5,0),"-")</f>
        <v>-</v>
      </c>
      <c r="AB88" s="78">
        <f t="shared" si="15"/>
        <v>0</v>
      </c>
    </row>
    <row r="89" spans="1:28" s="68" customFormat="1" ht="17.25" thickBot="1">
      <c r="A89" s="54"/>
      <c r="B89" s="55"/>
      <c r="C89" s="55"/>
      <c r="D89" s="56"/>
      <c r="E89" s="69" t="str">
        <f t="shared" si="10"/>
        <v xml:space="preserve"> </v>
      </c>
      <c r="F89" s="70" t="str">
        <f t="shared" si="11"/>
        <v/>
      </c>
      <c r="G89" s="71">
        <f t="shared" si="12"/>
        <v>24</v>
      </c>
      <c r="H89" s="55"/>
      <c r="I89" s="55"/>
      <c r="J89" s="56"/>
      <c r="K89" s="58"/>
      <c r="L89" s="59" t="str">
        <f>IFERROR(VLOOKUP($H89,'Választott tarifacsomag'!$A:$D,3,0),"")</f>
        <v/>
      </c>
      <c r="M89" s="60" t="str">
        <f>IFERROR(IF($T89="Ready Business","L",INDEX(KészülékÁrlista!$O:$O,MATCH(Megrendelő!$C89,KészülékÁrlista!$A:$A,0))),"")</f>
        <v/>
      </c>
      <c r="N89" s="55"/>
      <c r="O89" s="56"/>
      <c r="P89" s="56"/>
      <c r="Q89" s="61"/>
      <c r="R89" s="74" t="str">
        <f>IFERROR(INDEX(KészülékÁrlista!B:B,MATCH(Megrendelő!$C89,KészülékÁrlista!$A:$A,0)),"-")</f>
        <v>-</v>
      </c>
      <c r="S89" s="75" t="str">
        <f>IFERROR(IF($B89="Listaár",R89,IF(T89="Ready Business",INDEX(KészülékÁrlista!$A:$P,MATCH(Megrendelő!$C89,KészülékÁrlista!$A:$A,0),MATCH($Z89,KészülékÁrlista!$2:$2,0)),IFERROR(INDEX(KészülékÁrlista!$A:$P,MATCH(Megrendelő!$C89,KészülékÁrlista!$A:$A,0),IF(I89="",MATCH(Megrendelő!$T89,KészülékÁrlista!$2:$2,0),MATCH(Megrendelő!$X89,KészülékÁrlista!$2:$2,0)))," "))),"Nem elérhető")</f>
        <v xml:space="preserve"> </v>
      </c>
      <c r="T89" s="76" t="str">
        <f>IFERROR(VLOOKUP($H89,'Választott tarifacsomag'!$A:$D,2,0),"-")</f>
        <v>-</v>
      </c>
      <c r="U89" s="76" t="b">
        <f t="shared" si="13"/>
        <v>1</v>
      </c>
      <c r="V89" s="77" t="str">
        <f t="shared" si="4"/>
        <v>x</v>
      </c>
      <c r="W89" s="76" t="str">
        <f>IFERROR(IF(B89="Internet opció módosítás","Kiegészítő-kategória3",IF(C89="ReadyPay Bankkártya Terminál","Kiegészítő-kategória4",VLOOKUP($H89,'Választott tarifacsomag'!$A:$D,4,0))),"-")</f>
        <v>-</v>
      </c>
      <c r="X89" s="76" t="str">
        <f>IFERROR(IF(AA89=1,T89,IF(W89="Kiegészítő-kategória3",VLOOKUP($I89,'Kiegészítő-kategória3'!$A:$B,2,0),VLOOKUP($I89,'Kiegészítő opció'!$A:$B,2,0))),"-")</f>
        <v>-</v>
      </c>
      <c r="Y89" s="76" t="str">
        <f t="shared" si="14"/>
        <v>NO</v>
      </c>
      <c r="Z89" s="76" t="str">
        <f>IFERROR(VLOOKUP($H89,MAP!#REF!,2,0),"-")</f>
        <v>-</v>
      </c>
      <c r="AA89" s="78" t="str">
        <f>IFERROR(VLOOKUP(H89,'Választott tarifacsomag'!A:E,5,0),"-")</f>
        <v>-</v>
      </c>
      <c r="AB89" s="78">
        <f t="shared" si="15"/>
        <v>0</v>
      </c>
    </row>
    <row r="90" spans="1:28" s="68" customFormat="1" ht="17.25" thickBot="1">
      <c r="A90" s="54"/>
      <c r="B90" s="55"/>
      <c r="C90" s="55"/>
      <c r="D90" s="56"/>
      <c r="E90" s="69" t="str">
        <f t="shared" si="10"/>
        <v xml:space="preserve"> </v>
      </c>
      <c r="F90" s="70" t="str">
        <f t="shared" si="11"/>
        <v/>
      </c>
      <c r="G90" s="71">
        <f t="shared" si="12"/>
        <v>24</v>
      </c>
      <c r="H90" s="55"/>
      <c r="I90" s="55"/>
      <c r="J90" s="56"/>
      <c r="K90" s="58"/>
      <c r="L90" s="59" t="str">
        <f>IFERROR(VLOOKUP($H90,'Választott tarifacsomag'!$A:$D,3,0),"")</f>
        <v/>
      </c>
      <c r="M90" s="60" t="str">
        <f>IFERROR(IF($T90="Ready Business","L",INDEX(KészülékÁrlista!$O:$O,MATCH(Megrendelő!$C90,KészülékÁrlista!$A:$A,0))),"")</f>
        <v/>
      </c>
      <c r="N90" s="55"/>
      <c r="O90" s="56"/>
      <c r="P90" s="56"/>
      <c r="Q90" s="61"/>
      <c r="R90" s="74" t="str">
        <f>IFERROR(INDEX(KészülékÁrlista!B:B,MATCH(Megrendelő!$C90,KészülékÁrlista!$A:$A,0)),"-")</f>
        <v>-</v>
      </c>
      <c r="S90" s="75" t="str">
        <f>IFERROR(IF($B90="Listaár",R90,IF(T90="Ready Business",INDEX(KészülékÁrlista!$A:$P,MATCH(Megrendelő!$C90,KészülékÁrlista!$A:$A,0),MATCH($Z90,KészülékÁrlista!$2:$2,0)),IFERROR(INDEX(KészülékÁrlista!$A:$P,MATCH(Megrendelő!$C90,KészülékÁrlista!$A:$A,0),IF(I90="",MATCH(Megrendelő!$T90,KészülékÁrlista!$2:$2,0),MATCH(Megrendelő!$X90,KészülékÁrlista!$2:$2,0)))," "))),"Nem elérhető")</f>
        <v xml:space="preserve"> </v>
      </c>
      <c r="T90" s="76" t="str">
        <f>IFERROR(VLOOKUP($H90,'Választott tarifacsomag'!$A:$D,2,0),"-")</f>
        <v>-</v>
      </c>
      <c r="U90" s="76" t="b">
        <f t="shared" si="13"/>
        <v>1</v>
      </c>
      <c r="V90" s="77" t="str">
        <f t="shared" si="4"/>
        <v>x</v>
      </c>
      <c r="W90" s="76" t="str">
        <f>IFERROR(IF(B90="Internet opció módosítás","Kiegészítő-kategória3",IF(C90="ReadyPay Bankkártya Terminál","Kiegészítő-kategória4",VLOOKUP($H90,'Választott tarifacsomag'!$A:$D,4,0))),"-")</f>
        <v>-</v>
      </c>
      <c r="X90" s="76" t="str">
        <f>IFERROR(IF(AA90=1,T90,IF(W90="Kiegészítő-kategória3",VLOOKUP($I90,'Kiegészítő-kategória3'!$A:$B,2,0),VLOOKUP($I90,'Kiegészítő opció'!$A:$B,2,0))),"-")</f>
        <v>-</v>
      </c>
      <c r="Y90" s="76" t="str">
        <f t="shared" si="14"/>
        <v>NO</v>
      </c>
      <c r="Z90" s="76" t="str">
        <f>IFERROR(VLOOKUP($H90,MAP!#REF!,2,0),"-")</f>
        <v>-</v>
      </c>
      <c r="AA90" s="78" t="str">
        <f>IFERROR(VLOOKUP(H90,'Választott tarifacsomag'!A:E,5,0),"-")</f>
        <v>-</v>
      </c>
      <c r="AB90" s="78">
        <f t="shared" si="15"/>
        <v>0</v>
      </c>
    </row>
    <row r="91" spans="1:28" s="68" customFormat="1" ht="17.25" thickBot="1">
      <c r="A91" s="54"/>
      <c r="B91" s="55"/>
      <c r="C91" s="55"/>
      <c r="D91" s="56"/>
      <c r="E91" s="69" t="str">
        <f t="shared" si="10"/>
        <v xml:space="preserve"> </v>
      </c>
      <c r="F91" s="70" t="str">
        <f t="shared" si="11"/>
        <v/>
      </c>
      <c r="G91" s="71">
        <f t="shared" si="12"/>
        <v>24</v>
      </c>
      <c r="H91" s="55"/>
      <c r="I91" s="55"/>
      <c r="J91" s="56"/>
      <c r="K91" s="58"/>
      <c r="L91" s="59" t="str">
        <f>IFERROR(VLOOKUP($H91,'Választott tarifacsomag'!$A:$D,3,0),"")</f>
        <v/>
      </c>
      <c r="M91" s="60" t="str">
        <f>IFERROR(IF($T91="Ready Business","L",INDEX(KészülékÁrlista!$O:$O,MATCH(Megrendelő!$C91,KészülékÁrlista!$A:$A,0))),"")</f>
        <v/>
      </c>
      <c r="N91" s="55"/>
      <c r="O91" s="56"/>
      <c r="P91" s="56"/>
      <c r="Q91" s="61"/>
      <c r="R91" s="74" t="str">
        <f>IFERROR(INDEX(KészülékÁrlista!B:B,MATCH(Megrendelő!$C91,KészülékÁrlista!$A:$A,0)),"-")</f>
        <v>-</v>
      </c>
      <c r="S91" s="75" t="str">
        <f>IFERROR(IF($B91="Listaár",R91,IF(T91="Ready Business",INDEX(KészülékÁrlista!$A:$P,MATCH(Megrendelő!$C91,KészülékÁrlista!$A:$A,0),MATCH($Z91,KészülékÁrlista!$2:$2,0)),IFERROR(INDEX(KészülékÁrlista!$A:$P,MATCH(Megrendelő!$C91,KészülékÁrlista!$A:$A,0),IF(I91="",MATCH(Megrendelő!$T91,KészülékÁrlista!$2:$2,0),MATCH(Megrendelő!$X91,KészülékÁrlista!$2:$2,0)))," "))),"Nem elérhető")</f>
        <v xml:space="preserve"> </v>
      </c>
      <c r="T91" s="76" t="str">
        <f>IFERROR(VLOOKUP($H91,'Választott tarifacsomag'!$A:$D,2,0),"-")</f>
        <v>-</v>
      </c>
      <c r="U91" s="76" t="b">
        <f t="shared" si="13"/>
        <v>1</v>
      </c>
      <c r="V91" s="77" t="str">
        <f t="shared" si="4"/>
        <v>x</v>
      </c>
      <c r="W91" s="76" t="str">
        <f>IFERROR(IF(B91="Internet opció módosítás","Kiegészítő-kategória3",IF(C91="ReadyPay Bankkártya Terminál","Kiegészítő-kategória4",VLOOKUP($H91,'Választott tarifacsomag'!$A:$D,4,0))),"-")</f>
        <v>-</v>
      </c>
      <c r="X91" s="76" t="str">
        <f>IFERROR(IF(AA91=1,T91,IF(W91="Kiegészítő-kategória3",VLOOKUP($I91,'Kiegészítő-kategória3'!$A:$B,2,0),VLOOKUP($I91,'Kiegészítő opció'!$A:$B,2,0))),"-")</f>
        <v>-</v>
      </c>
      <c r="Y91" s="76" t="str">
        <f t="shared" si="14"/>
        <v>NO</v>
      </c>
      <c r="Z91" s="76" t="str">
        <f>IFERROR(VLOOKUP($H91,MAP!#REF!,2,0),"-")</f>
        <v>-</v>
      </c>
      <c r="AA91" s="78" t="str">
        <f>IFERROR(VLOOKUP(H91,'Választott tarifacsomag'!A:E,5,0),"-")</f>
        <v>-</v>
      </c>
      <c r="AB91" s="78">
        <f t="shared" si="15"/>
        <v>0</v>
      </c>
    </row>
    <row r="92" spans="1:28" s="68" customFormat="1" ht="17.25" thickBot="1">
      <c r="A92" s="54"/>
      <c r="B92" s="55"/>
      <c r="C92" s="55"/>
      <c r="D92" s="56"/>
      <c r="E92" s="69" t="str">
        <f t="shared" si="10"/>
        <v xml:space="preserve"> </v>
      </c>
      <c r="F92" s="70" t="str">
        <f t="shared" si="11"/>
        <v/>
      </c>
      <c r="G92" s="71">
        <f t="shared" si="12"/>
        <v>24</v>
      </c>
      <c r="H92" s="55"/>
      <c r="I92" s="55"/>
      <c r="J92" s="56"/>
      <c r="K92" s="58"/>
      <c r="L92" s="59" t="str">
        <f>IFERROR(VLOOKUP($H92,'Választott tarifacsomag'!$A:$D,3,0),"")</f>
        <v/>
      </c>
      <c r="M92" s="60" t="str">
        <f>IFERROR(IF($T92="Ready Business","L",INDEX(KészülékÁrlista!$O:$O,MATCH(Megrendelő!$C92,KészülékÁrlista!$A:$A,0))),"")</f>
        <v/>
      </c>
      <c r="N92" s="55"/>
      <c r="O92" s="56"/>
      <c r="P92" s="56"/>
      <c r="Q92" s="61"/>
      <c r="R92" s="74" t="str">
        <f>IFERROR(INDEX(KészülékÁrlista!B:B,MATCH(Megrendelő!$C92,KészülékÁrlista!$A:$A,0)),"-")</f>
        <v>-</v>
      </c>
      <c r="S92" s="75" t="str">
        <f>IFERROR(IF($B92="Listaár",R92,IF(T92="Ready Business",INDEX(KészülékÁrlista!$A:$P,MATCH(Megrendelő!$C92,KészülékÁrlista!$A:$A,0),MATCH($Z92,KészülékÁrlista!$2:$2,0)),IFERROR(INDEX(KészülékÁrlista!$A:$P,MATCH(Megrendelő!$C92,KészülékÁrlista!$A:$A,0),IF(I92="",MATCH(Megrendelő!$T92,KészülékÁrlista!$2:$2,0),MATCH(Megrendelő!$X92,KészülékÁrlista!$2:$2,0)))," "))),"Nem elérhető")</f>
        <v xml:space="preserve"> </v>
      </c>
      <c r="T92" s="76" t="str">
        <f>IFERROR(VLOOKUP($H92,'Választott tarifacsomag'!$A:$D,2,0),"-")</f>
        <v>-</v>
      </c>
      <c r="U92" s="76" t="b">
        <f t="shared" si="13"/>
        <v>1</v>
      </c>
      <c r="V92" s="77" t="str">
        <f t="shared" si="4"/>
        <v>x</v>
      </c>
      <c r="W92" s="76" t="str">
        <f>IFERROR(IF(B92="Internet opció módosítás","Kiegészítő-kategória3",IF(C92="ReadyPay Bankkártya Terminál","Kiegészítő-kategória4",VLOOKUP($H92,'Választott tarifacsomag'!$A:$D,4,0))),"-")</f>
        <v>-</v>
      </c>
      <c r="X92" s="76" t="str">
        <f>IFERROR(IF(AA92=1,T92,IF(W92="Kiegészítő-kategória3",VLOOKUP($I92,'Kiegészítő-kategória3'!$A:$B,2,0),VLOOKUP($I92,'Kiegészítő opció'!$A:$B,2,0))),"-")</f>
        <v>-</v>
      </c>
      <c r="Y92" s="76" t="str">
        <f t="shared" si="14"/>
        <v>NO</v>
      </c>
      <c r="Z92" s="76" t="str">
        <f>IFERROR(VLOOKUP($H92,MAP!#REF!,2,0),"-")</f>
        <v>-</v>
      </c>
      <c r="AA92" s="78" t="str">
        <f>IFERROR(VLOOKUP(H92,'Választott tarifacsomag'!A:E,5,0),"-")</f>
        <v>-</v>
      </c>
      <c r="AB92" s="78">
        <f t="shared" si="15"/>
        <v>0</v>
      </c>
    </row>
    <row r="93" spans="1:28" s="68" customFormat="1" ht="17.25" thickBot="1">
      <c r="A93" s="54"/>
      <c r="B93" s="55"/>
      <c r="C93" s="55"/>
      <c r="D93" s="56"/>
      <c r="E93" s="69" t="str">
        <f t="shared" si="10"/>
        <v xml:space="preserve"> </v>
      </c>
      <c r="F93" s="70" t="str">
        <f t="shared" si="11"/>
        <v/>
      </c>
      <c r="G93" s="71">
        <f t="shared" si="12"/>
        <v>24</v>
      </c>
      <c r="H93" s="55"/>
      <c r="I93" s="55"/>
      <c r="J93" s="56"/>
      <c r="K93" s="58"/>
      <c r="L93" s="59" t="str">
        <f>IFERROR(VLOOKUP($H93,'Választott tarifacsomag'!$A:$D,3,0),"")</f>
        <v/>
      </c>
      <c r="M93" s="60" t="str">
        <f>IFERROR(IF($T93="Ready Business","L",INDEX(KészülékÁrlista!$O:$O,MATCH(Megrendelő!$C93,KészülékÁrlista!$A:$A,0))),"")</f>
        <v/>
      </c>
      <c r="N93" s="55"/>
      <c r="O93" s="56"/>
      <c r="P93" s="56"/>
      <c r="Q93" s="61"/>
      <c r="R93" s="74" t="str">
        <f>IFERROR(INDEX(KészülékÁrlista!B:B,MATCH(Megrendelő!$C93,KészülékÁrlista!$A:$A,0)),"-")</f>
        <v>-</v>
      </c>
      <c r="S93" s="75" t="str">
        <f>IFERROR(IF($B93="Listaár",R93,IF(T93="Ready Business",INDEX(KészülékÁrlista!$A:$P,MATCH(Megrendelő!$C93,KészülékÁrlista!$A:$A,0),MATCH($Z93,KészülékÁrlista!$2:$2,0)),IFERROR(INDEX(KészülékÁrlista!$A:$P,MATCH(Megrendelő!$C93,KészülékÁrlista!$A:$A,0),IF(I93="",MATCH(Megrendelő!$T93,KészülékÁrlista!$2:$2,0),MATCH(Megrendelő!$X93,KészülékÁrlista!$2:$2,0)))," "))),"Nem elérhető")</f>
        <v xml:space="preserve"> </v>
      </c>
      <c r="T93" s="76" t="str">
        <f>IFERROR(VLOOKUP($H93,'Választott tarifacsomag'!$A:$D,2,0),"-")</f>
        <v>-</v>
      </c>
      <c r="U93" s="76" t="b">
        <f t="shared" si="13"/>
        <v>1</v>
      </c>
      <c r="V93" s="77" t="str">
        <f t="shared" si="4"/>
        <v>x</v>
      </c>
      <c r="W93" s="76" t="str">
        <f>IFERROR(IF(B93="Internet opció módosítás","Kiegészítő-kategória3",IF(C93="ReadyPay Bankkártya Terminál","Kiegészítő-kategória4",VLOOKUP($H93,'Választott tarifacsomag'!$A:$D,4,0))),"-")</f>
        <v>-</v>
      </c>
      <c r="X93" s="76" t="str">
        <f>IFERROR(IF(AA93=1,T93,IF(W93="Kiegészítő-kategória3",VLOOKUP($I93,'Kiegészítő-kategória3'!$A:$B,2,0),VLOOKUP($I93,'Kiegészítő opció'!$A:$B,2,0))),"-")</f>
        <v>-</v>
      </c>
      <c r="Y93" s="76" t="str">
        <f t="shared" si="14"/>
        <v>NO</v>
      </c>
      <c r="Z93" s="76" t="str">
        <f>IFERROR(VLOOKUP($H93,MAP!#REF!,2,0),"-")</f>
        <v>-</v>
      </c>
      <c r="AA93" s="78" t="str">
        <f>IFERROR(VLOOKUP(H93,'Választott tarifacsomag'!A:E,5,0),"-")</f>
        <v>-</v>
      </c>
      <c r="AB93" s="78">
        <f t="shared" si="15"/>
        <v>0</v>
      </c>
    </row>
    <row r="94" spans="1:28" s="68" customFormat="1" ht="17.25" thickBot="1">
      <c r="A94" s="54"/>
      <c r="B94" s="55"/>
      <c r="C94" s="55"/>
      <c r="D94" s="56"/>
      <c r="E94" s="69" t="str">
        <f t="shared" si="10"/>
        <v xml:space="preserve"> </v>
      </c>
      <c r="F94" s="70" t="str">
        <f t="shared" si="11"/>
        <v/>
      </c>
      <c r="G94" s="71">
        <f t="shared" si="12"/>
        <v>24</v>
      </c>
      <c r="H94" s="55"/>
      <c r="I94" s="55"/>
      <c r="J94" s="56"/>
      <c r="K94" s="58"/>
      <c r="L94" s="59" t="str">
        <f>IFERROR(VLOOKUP($H94,'Választott tarifacsomag'!$A:$D,3,0),"")</f>
        <v/>
      </c>
      <c r="M94" s="60" t="str">
        <f>IFERROR(IF($T94="Ready Business","L",INDEX(KészülékÁrlista!$O:$O,MATCH(Megrendelő!$C94,KészülékÁrlista!$A:$A,0))),"")</f>
        <v/>
      </c>
      <c r="N94" s="55"/>
      <c r="O94" s="56"/>
      <c r="P94" s="56"/>
      <c r="Q94" s="61"/>
      <c r="R94" s="74" t="str">
        <f>IFERROR(INDEX(KészülékÁrlista!B:B,MATCH(Megrendelő!$C94,KészülékÁrlista!$A:$A,0)),"-")</f>
        <v>-</v>
      </c>
      <c r="S94" s="75" t="str">
        <f>IFERROR(IF($B94="Listaár",R94,IF(T94="Ready Business",INDEX(KészülékÁrlista!$A:$P,MATCH(Megrendelő!$C94,KészülékÁrlista!$A:$A,0),MATCH($Z94,KészülékÁrlista!$2:$2,0)),IFERROR(INDEX(KészülékÁrlista!$A:$P,MATCH(Megrendelő!$C94,KészülékÁrlista!$A:$A,0),IF(I94="",MATCH(Megrendelő!$T94,KészülékÁrlista!$2:$2,0),MATCH(Megrendelő!$X94,KészülékÁrlista!$2:$2,0)))," "))),"Nem elérhető")</f>
        <v xml:space="preserve"> </v>
      </c>
      <c r="T94" s="76" t="str">
        <f>IFERROR(VLOOKUP($H94,'Választott tarifacsomag'!$A:$D,2,0),"-")</f>
        <v>-</v>
      </c>
      <c r="U94" s="76" t="b">
        <f t="shared" si="13"/>
        <v>1</v>
      </c>
      <c r="V94" s="77" t="str">
        <f t="shared" si="4"/>
        <v>x</v>
      </c>
      <c r="W94" s="76" t="str">
        <f>IFERROR(IF(B94="Internet opció módosítás","Kiegészítő-kategória3",IF(C94="ReadyPay Bankkártya Terminál","Kiegészítő-kategória4",VLOOKUP($H94,'Választott tarifacsomag'!$A:$D,4,0))),"-")</f>
        <v>-</v>
      </c>
      <c r="X94" s="76" t="str">
        <f>IFERROR(IF(AA94=1,T94,IF(W94="Kiegészítő-kategória3",VLOOKUP($I94,'Kiegészítő-kategória3'!$A:$B,2,0),VLOOKUP($I94,'Kiegészítő opció'!$A:$B,2,0))),"-")</f>
        <v>-</v>
      </c>
      <c r="Y94" s="76" t="str">
        <f t="shared" si="14"/>
        <v>NO</v>
      </c>
      <c r="Z94" s="76" t="str">
        <f>IFERROR(VLOOKUP($H94,MAP!#REF!,2,0),"-")</f>
        <v>-</v>
      </c>
      <c r="AA94" s="78" t="str">
        <f>IFERROR(VLOOKUP(H94,'Választott tarifacsomag'!A:E,5,0),"-")</f>
        <v>-</v>
      </c>
      <c r="AB94" s="78">
        <f t="shared" si="15"/>
        <v>0</v>
      </c>
    </row>
    <row r="95" spans="1:28" s="68" customFormat="1" ht="17.25" thickBot="1">
      <c r="A95" s="54"/>
      <c r="B95" s="55"/>
      <c r="C95" s="55"/>
      <c r="D95" s="56"/>
      <c r="E95" s="69" t="str">
        <f t="shared" si="10"/>
        <v xml:space="preserve"> </v>
      </c>
      <c r="F95" s="70" t="str">
        <f t="shared" si="11"/>
        <v/>
      </c>
      <c r="G95" s="71">
        <f t="shared" si="12"/>
        <v>24</v>
      </c>
      <c r="H95" s="55"/>
      <c r="I95" s="55"/>
      <c r="J95" s="56"/>
      <c r="K95" s="58"/>
      <c r="L95" s="59" t="str">
        <f>IFERROR(VLOOKUP($H95,'Választott tarifacsomag'!$A:$D,3,0),"")</f>
        <v/>
      </c>
      <c r="M95" s="60" t="str">
        <f>IFERROR(IF($T95="Ready Business","L",INDEX(KészülékÁrlista!$O:$O,MATCH(Megrendelő!$C95,KészülékÁrlista!$A:$A,0))),"")</f>
        <v/>
      </c>
      <c r="N95" s="55"/>
      <c r="O95" s="56"/>
      <c r="P95" s="56"/>
      <c r="Q95" s="61"/>
      <c r="R95" s="74" t="str">
        <f>IFERROR(INDEX(KészülékÁrlista!B:B,MATCH(Megrendelő!$C95,KészülékÁrlista!$A:$A,0)),"-")</f>
        <v>-</v>
      </c>
      <c r="S95" s="75" t="str">
        <f>IFERROR(IF($B95="Listaár",R95,IF(T95="Ready Business",INDEX(KészülékÁrlista!$A:$P,MATCH(Megrendelő!$C95,KészülékÁrlista!$A:$A,0),MATCH($Z95,KészülékÁrlista!$2:$2,0)),IFERROR(INDEX(KészülékÁrlista!$A:$P,MATCH(Megrendelő!$C95,KészülékÁrlista!$A:$A,0),IF(I95="",MATCH(Megrendelő!$T95,KészülékÁrlista!$2:$2,0),MATCH(Megrendelő!$X95,KészülékÁrlista!$2:$2,0)))," "))),"Nem elérhető")</f>
        <v xml:space="preserve"> </v>
      </c>
      <c r="T95" s="76" t="str">
        <f>IFERROR(VLOOKUP($H95,'Választott tarifacsomag'!$A:$D,2,0),"-")</f>
        <v>-</v>
      </c>
      <c r="U95" s="76" t="b">
        <f t="shared" si="13"/>
        <v>1</v>
      </c>
      <c r="V95" s="77" t="str">
        <f t="shared" si="4"/>
        <v>x</v>
      </c>
      <c r="W95" s="76" t="str">
        <f>IFERROR(IF(B95="Internet opció módosítás","Kiegészítő-kategória3",IF(C95="ReadyPay Bankkártya Terminál","Kiegészítő-kategória4",VLOOKUP($H95,'Választott tarifacsomag'!$A:$D,4,0))),"-")</f>
        <v>-</v>
      </c>
      <c r="X95" s="76" t="str">
        <f>IFERROR(IF(AA95=1,T95,IF(W95="Kiegészítő-kategória3",VLOOKUP($I95,'Kiegészítő-kategória3'!$A:$B,2,0),VLOOKUP($I95,'Kiegészítő opció'!$A:$B,2,0))),"-")</f>
        <v>-</v>
      </c>
      <c r="Y95" s="76" t="str">
        <f t="shared" si="14"/>
        <v>NO</v>
      </c>
      <c r="Z95" s="76" t="str">
        <f>IFERROR(VLOOKUP($H95,MAP!#REF!,2,0),"-")</f>
        <v>-</v>
      </c>
      <c r="AA95" s="78" t="str">
        <f>IFERROR(VLOOKUP(H95,'Választott tarifacsomag'!A:E,5,0),"-")</f>
        <v>-</v>
      </c>
      <c r="AB95" s="78">
        <f t="shared" si="15"/>
        <v>0</v>
      </c>
    </row>
    <row r="96" spans="1:28" s="68" customFormat="1" ht="17.25" thickBot="1">
      <c r="A96" s="54"/>
      <c r="B96" s="55"/>
      <c r="C96" s="55"/>
      <c r="D96" s="56"/>
      <c r="E96" s="69" t="str">
        <f t="shared" si="10"/>
        <v xml:space="preserve"> </v>
      </c>
      <c r="F96" s="70" t="str">
        <f t="shared" si="11"/>
        <v/>
      </c>
      <c r="G96" s="71">
        <f t="shared" si="12"/>
        <v>24</v>
      </c>
      <c r="H96" s="55"/>
      <c r="I96" s="55"/>
      <c r="J96" s="56"/>
      <c r="K96" s="58"/>
      <c r="L96" s="59" t="str">
        <f>IFERROR(VLOOKUP($H96,'Választott tarifacsomag'!$A:$D,3,0),"")</f>
        <v/>
      </c>
      <c r="M96" s="60" t="str">
        <f>IFERROR(IF($T96="Ready Business","L",INDEX(KészülékÁrlista!$O:$O,MATCH(Megrendelő!$C96,KészülékÁrlista!$A:$A,0))),"")</f>
        <v/>
      </c>
      <c r="N96" s="55"/>
      <c r="O96" s="56"/>
      <c r="P96" s="56"/>
      <c r="Q96" s="61"/>
      <c r="R96" s="74" t="str">
        <f>IFERROR(INDEX(KészülékÁrlista!B:B,MATCH(Megrendelő!$C96,KészülékÁrlista!$A:$A,0)),"-")</f>
        <v>-</v>
      </c>
      <c r="S96" s="75" t="str">
        <f>IFERROR(IF($B96="Listaár",R96,IF(T96="Ready Business",INDEX(KészülékÁrlista!$A:$P,MATCH(Megrendelő!$C96,KészülékÁrlista!$A:$A,0),MATCH($Z96,KészülékÁrlista!$2:$2,0)),IFERROR(INDEX(KészülékÁrlista!$A:$P,MATCH(Megrendelő!$C96,KészülékÁrlista!$A:$A,0),IF(I96="",MATCH(Megrendelő!$T96,KészülékÁrlista!$2:$2,0),MATCH(Megrendelő!$X96,KészülékÁrlista!$2:$2,0)))," "))),"Nem elérhető")</f>
        <v xml:space="preserve"> </v>
      </c>
      <c r="T96" s="76" t="str">
        <f>IFERROR(VLOOKUP($H96,'Választott tarifacsomag'!$A:$D,2,0),"-")</f>
        <v>-</v>
      </c>
      <c r="U96" s="76" t="b">
        <f t="shared" si="13"/>
        <v>1</v>
      </c>
      <c r="V96" s="77" t="str">
        <f t="shared" si="4"/>
        <v>x</v>
      </c>
      <c r="W96" s="76" t="str">
        <f>IFERROR(IF(B96="Internet opció módosítás","Kiegészítő-kategória3",IF(C96="ReadyPay Bankkártya Terminál","Kiegészítő-kategória4",VLOOKUP($H96,'Választott tarifacsomag'!$A:$D,4,0))),"-")</f>
        <v>-</v>
      </c>
      <c r="X96" s="76" t="str">
        <f>IFERROR(IF(AA96=1,T96,IF(W96="Kiegészítő-kategória3",VLOOKUP($I96,'Kiegészítő-kategória3'!$A:$B,2,0),VLOOKUP($I96,'Kiegészítő opció'!$A:$B,2,0))),"-")</f>
        <v>-</v>
      </c>
      <c r="Y96" s="76" t="str">
        <f t="shared" si="14"/>
        <v>NO</v>
      </c>
      <c r="Z96" s="76" t="str">
        <f>IFERROR(VLOOKUP($H96,MAP!#REF!,2,0),"-")</f>
        <v>-</v>
      </c>
      <c r="AA96" s="78" t="str">
        <f>IFERROR(VLOOKUP(H96,'Választott tarifacsomag'!A:E,5,0),"-")</f>
        <v>-</v>
      </c>
      <c r="AB96" s="78">
        <f t="shared" si="15"/>
        <v>0</v>
      </c>
    </row>
    <row r="97" spans="1:28" s="68" customFormat="1" ht="17.25" thickBot="1">
      <c r="A97" s="54"/>
      <c r="B97" s="55"/>
      <c r="C97" s="55"/>
      <c r="D97" s="56"/>
      <c r="E97" s="69" t="str">
        <f t="shared" si="10"/>
        <v xml:space="preserve"> </v>
      </c>
      <c r="F97" s="70" t="str">
        <f t="shared" si="11"/>
        <v/>
      </c>
      <c r="G97" s="71">
        <f t="shared" si="12"/>
        <v>24</v>
      </c>
      <c r="H97" s="55"/>
      <c r="I97" s="55"/>
      <c r="J97" s="56"/>
      <c r="K97" s="58"/>
      <c r="L97" s="59" t="str">
        <f>IFERROR(VLOOKUP($H97,'Választott tarifacsomag'!$A:$D,3,0),"")</f>
        <v/>
      </c>
      <c r="M97" s="60" t="str">
        <f>IFERROR(IF($T97="Ready Business","L",INDEX(KészülékÁrlista!$O:$O,MATCH(Megrendelő!$C97,KészülékÁrlista!$A:$A,0))),"")</f>
        <v/>
      </c>
      <c r="N97" s="55"/>
      <c r="O97" s="56"/>
      <c r="P97" s="56"/>
      <c r="Q97" s="61"/>
      <c r="R97" s="74" t="str">
        <f>IFERROR(INDEX(KészülékÁrlista!B:B,MATCH(Megrendelő!$C97,KészülékÁrlista!$A:$A,0)),"-")</f>
        <v>-</v>
      </c>
      <c r="S97" s="75" t="str">
        <f>IFERROR(IF($B97="Listaár",R97,IF(T97="Ready Business",INDEX(KészülékÁrlista!$A:$P,MATCH(Megrendelő!$C97,KészülékÁrlista!$A:$A,0),MATCH($Z97,KészülékÁrlista!$2:$2,0)),IFERROR(INDEX(KészülékÁrlista!$A:$P,MATCH(Megrendelő!$C97,KészülékÁrlista!$A:$A,0),IF(I97="",MATCH(Megrendelő!$T97,KészülékÁrlista!$2:$2,0),MATCH(Megrendelő!$X97,KészülékÁrlista!$2:$2,0)))," "))),"Nem elérhető")</f>
        <v xml:space="preserve"> </v>
      </c>
      <c r="T97" s="76" t="str">
        <f>IFERROR(VLOOKUP($H97,'Választott tarifacsomag'!$A:$D,2,0),"-")</f>
        <v>-</v>
      </c>
      <c r="U97" s="76" t="b">
        <f t="shared" si="13"/>
        <v>1</v>
      </c>
      <c r="V97" s="77" t="str">
        <f t="shared" si="4"/>
        <v>x</v>
      </c>
      <c r="W97" s="76" t="str">
        <f>IFERROR(IF(B97="Internet opció módosítás","Kiegészítő-kategória3",IF(C97="ReadyPay Bankkártya Terminál","Kiegészítő-kategória4",VLOOKUP($H97,'Választott tarifacsomag'!$A:$D,4,0))),"-")</f>
        <v>-</v>
      </c>
      <c r="X97" s="76" t="str">
        <f>IFERROR(IF(AA97=1,T97,IF(W97="Kiegészítő-kategória3",VLOOKUP($I97,'Kiegészítő-kategória3'!$A:$B,2,0),VLOOKUP($I97,'Kiegészítő opció'!$A:$B,2,0))),"-")</f>
        <v>-</v>
      </c>
      <c r="Y97" s="76" t="str">
        <f t="shared" si="14"/>
        <v>NO</v>
      </c>
      <c r="Z97" s="76" t="str">
        <f>IFERROR(VLOOKUP($H97,MAP!#REF!,2,0),"-")</f>
        <v>-</v>
      </c>
      <c r="AA97" s="78" t="str">
        <f>IFERROR(VLOOKUP(H97,'Választott tarifacsomag'!A:E,5,0),"-")</f>
        <v>-</v>
      </c>
      <c r="AB97" s="78">
        <f t="shared" si="15"/>
        <v>0</v>
      </c>
    </row>
    <row r="98" spans="1:28" s="68" customFormat="1" ht="17.25" thickBot="1">
      <c r="A98" s="54"/>
      <c r="B98" s="55"/>
      <c r="C98" s="55"/>
      <c r="D98" s="56"/>
      <c r="E98" s="69" t="str">
        <f t="shared" si="10"/>
        <v xml:space="preserve"> </v>
      </c>
      <c r="F98" s="70" t="str">
        <f t="shared" si="11"/>
        <v/>
      </c>
      <c r="G98" s="71">
        <f t="shared" si="12"/>
        <v>24</v>
      </c>
      <c r="H98" s="55"/>
      <c r="I98" s="55"/>
      <c r="J98" s="56"/>
      <c r="K98" s="58"/>
      <c r="L98" s="59" t="str">
        <f>IFERROR(VLOOKUP($H98,'Választott tarifacsomag'!$A:$D,3,0),"")</f>
        <v/>
      </c>
      <c r="M98" s="60" t="str">
        <f>IFERROR(IF($T98="Ready Business","L",INDEX(KészülékÁrlista!$O:$O,MATCH(Megrendelő!$C98,KészülékÁrlista!$A:$A,0))),"")</f>
        <v/>
      </c>
      <c r="N98" s="55"/>
      <c r="O98" s="56"/>
      <c r="P98" s="56"/>
      <c r="Q98" s="61"/>
      <c r="R98" s="74" t="str">
        <f>IFERROR(INDEX(KészülékÁrlista!B:B,MATCH(Megrendelő!$C98,KészülékÁrlista!$A:$A,0)),"-")</f>
        <v>-</v>
      </c>
      <c r="S98" s="75" t="str">
        <f>IFERROR(IF($B98="Listaár",R98,IF(T98="Ready Business",INDEX(KészülékÁrlista!$A:$P,MATCH(Megrendelő!$C98,KészülékÁrlista!$A:$A,0),MATCH($Z98,KészülékÁrlista!$2:$2,0)),IFERROR(INDEX(KészülékÁrlista!$A:$P,MATCH(Megrendelő!$C98,KészülékÁrlista!$A:$A,0),IF(I98="",MATCH(Megrendelő!$T98,KészülékÁrlista!$2:$2,0),MATCH(Megrendelő!$X98,KészülékÁrlista!$2:$2,0)))," "))),"Nem elérhető")</f>
        <v xml:space="preserve"> </v>
      </c>
      <c r="T98" s="76" t="str">
        <f>IFERROR(VLOOKUP($H98,'Választott tarifacsomag'!$A:$D,2,0),"-")</f>
        <v>-</v>
      </c>
      <c r="U98" s="76" t="b">
        <f t="shared" si="13"/>
        <v>1</v>
      </c>
      <c r="V98" s="77" t="str">
        <f t="shared" si="4"/>
        <v>x</v>
      </c>
      <c r="W98" s="76" t="str">
        <f>IFERROR(IF(B98="Internet opció módosítás","Kiegészítő-kategória3",IF(C98="ReadyPay Bankkártya Terminál","Kiegészítő-kategória4",VLOOKUP($H98,'Választott tarifacsomag'!$A:$D,4,0))),"-")</f>
        <v>-</v>
      </c>
      <c r="X98" s="76" t="str">
        <f>IFERROR(IF(AA98=1,T98,IF(W98="Kiegészítő-kategória3",VLOOKUP($I98,'Kiegészítő-kategória3'!$A:$B,2,0),VLOOKUP($I98,'Kiegészítő opció'!$A:$B,2,0))),"-")</f>
        <v>-</v>
      </c>
      <c r="Y98" s="76" t="str">
        <f t="shared" si="14"/>
        <v>NO</v>
      </c>
      <c r="Z98" s="76" t="str">
        <f>IFERROR(VLOOKUP($H98,MAP!#REF!,2,0),"-")</f>
        <v>-</v>
      </c>
      <c r="AA98" s="78" t="str">
        <f>IFERROR(VLOOKUP(H98,'Választott tarifacsomag'!A:E,5,0),"-")</f>
        <v>-</v>
      </c>
      <c r="AB98" s="78">
        <f t="shared" si="15"/>
        <v>0</v>
      </c>
    </row>
    <row r="99" spans="1:28" s="68" customFormat="1" ht="17.25" thickBot="1">
      <c r="A99" s="54"/>
      <c r="B99" s="55"/>
      <c r="C99" s="55"/>
      <c r="D99" s="56"/>
      <c r="E99" s="69" t="str">
        <f t="shared" si="10"/>
        <v xml:space="preserve"> </v>
      </c>
      <c r="F99" s="70" t="str">
        <f t="shared" si="11"/>
        <v/>
      </c>
      <c r="G99" s="71">
        <f t="shared" si="12"/>
        <v>24</v>
      </c>
      <c r="H99" s="55"/>
      <c r="I99" s="55"/>
      <c r="J99" s="56"/>
      <c r="K99" s="58"/>
      <c r="L99" s="59" t="str">
        <f>IFERROR(VLOOKUP($H99,'Választott tarifacsomag'!$A:$D,3,0),"")</f>
        <v/>
      </c>
      <c r="M99" s="60" t="str">
        <f>IFERROR(IF($T99="Ready Business","L",INDEX(KészülékÁrlista!$O:$O,MATCH(Megrendelő!$C99,KészülékÁrlista!$A:$A,0))),"")</f>
        <v/>
      </c>
      <c r="N99" s="55"/>
      <c r="O99" s="56"/>
      <c r="P99" s="56"/>
      <c r="Q99" s="61"/>
      <c r="R99" s="74" t="str">
        <f>IFERROR(INDEX(KészülékÁrlista!B:B,MATCH(Megrendelő!$C99,KészülékÁrlista!$A:$A,0)),"-")</f>
        <v>-</v>
      </c>
      <c r="S99" s="75" t="str">
        <f>IFERROR(IF($B99="Listaár",R99,IF(T99="Ready Business",INDEX(KészülékÁrlista!$A:$P,MATCH(Megrendelő!$C99,KészülékÁrlista!$A:$A,0),MATCH($Z99,KészülékÁrlista!$2:$2,0)),IFERROR(INDEX(KészülékÁrlista!$A:$P,MATCH(Megrendelő!$C99,KészülékÁrlista!$A:$A,0),IF(I99="",MATCH(Megrendelő!$T99,KészülékÁrlista!$2:$2,0),MATCH(Megrendelő!$X99,KészülékÁrlista!$2:$2,0)))," "))),"Nem elérhető")</f>
        <v xml:space="preserve"> </v>
      </c>
      <c r="T99" s="76" t="str">
        <f>IFERROR(VLOOKUP($H99,'Választott tarifacsomag'!$A:$D,2,0),"-")</f>
        <v>-</v>
      </c>
      <c r="U99" s="76" t="b">
        <f t="shared" si="13"/>
        <v>1</v>
      </c>
      <c r="V99" s="77" t="str">
        <f t="shared" si="4"/>
        <v>x</v>
      </c>
      <c r="W99" s="76" t="str">
        <f>IFERROR(IF(B99="Internet opció módosítás","Kiegészítő-kategória3",IF(C99="ReadyPay Bankkártya Terminál","Kiegészítő-kategória4",VLOOKUP($H99,'Választott tarifacsomag'!$A:$D,4,0))),"-")</f>
        <v>-</v>
      </c>
      <c r="X99" s="76" t="str">
        <f>IFERROR(IF(AA99=1,T99,IF(W99="Kiegészítő-kategória3",VLOOKUP($I99,'Kiegészítő-kategória3'!$A:$B,2,0),VLOOKUP($I99,'Kiegészítő opció'!$A:$B,2,0))),"-")</f>
        <v>-</v>
      </c>
      <c r="Y99" s="76" t="str">
        <f t="shared" si="14"/>
        <v>NO</v>
      </c>
      <c r="Z99" s="76" t="str">
        <f>IFERROR(VLOOKUP($H99,MAP!#REF!,2,0),"-")</f>
        <v>-</v>
      </c>
      <c r="AA99" s="78" t="str">
        <f>IFERROR(VLOOKUP(H99,'Választott tarifacsomag'!A:E,5,0),"-")</f>
        <v>-</v>
      </c>
      <c r="AB99" s="78">
        <f t="shared" si="15"/>
        <v>0</v>
      </c>
    </row>
    <row r="100" spans="1:28" s="68" customFormat="1" ht="17.25" thickBot="1">
      <c r="A100" s="54"/>
      <c r="B100" s="55"/>
      <c r="C100" s="55"/>
      <c r="D100" s="56"/>
      <c r="E100" s="69" t="str">
        <f t="shared" si="10"/>
        <v xml:space="preserve"> </v>
      </c>
      <c r="F100" s="70" t="str">
        <f t="shared" si="11"/>
        <v/>
      </c>
      <c r="G100" s="71">
        <f t="shared" si="12"/>
        <v>24</v>
      </c>
      <c r="H100" s="55"/>
      <c r="I100" s="55"/>
      <c r="J100" s="56"/>
      <c r="K100" s="58"/>
      <c r="L100" s="59" t="str">
        <f>IFERROR(VLOOKUP($H100,'Választott tarifacsomag'!$A:$D,3,0),"")</f>
        <v/>
      </c>
      <c r="M100" s="60" t="str">
        <f>IFERROR(IF($T100="Ready Business","L",INDEX(KészülékÁrlista!$O:$O,MATCH(Megrendelő!$C100,KészülékÁrlista!$A:$A,0))),"")</f>
        <v/>
      </c>
      <c r="N100" s="55"/>
      <c r="O100" s="56"/>
      <c r="P100" s="56"/>
      <c r="Q100" s="61"/>
      <c r="R100" s="74" t="str">
        <f>IFERROR(INDEX(KészülékÁrlista!B:B,MATCH(Megrendelő!$C100,KészülékÁrlista!$A:$A,0)),"-")</f>
        <v>-</v>
      </c>
      <c r="S100" s="75" t="str">
        <f>IFERROR(IF($B100="Listaár",R100,IF(T100="Ready Business",INDEX(KészülékÁrlista!$A:$P,MATCH(Megrendelő!$C100,KészülékÁrlista!$A:$A,0),MATCH($Z100,KészülékÁrlista!$2:$2,0)),IFERROR(INDEX(KészülékÁrlista!$A:$P,MATCH(Megrendelő!$C100,KészülékÁrlista!$A:$A,0),IF(I100="",MATCH(Megrendelő!$T100,KészülékÁrlista!$2:$2,0),MATCH(Megrendelő!$X100,KészülékÁrlista!$2:$2,0)))," "))),"Nem elérhető")</f>
        <v xml:space="preserve"> </v>
      </c>
      <c r="T100" s="76" t="str">
        <f>IFERROR(VLOOKUP($H100,'Választott tarifacsomag'!$A:$D,2,0),"-")</f>
        <v>-</v>
      </c>
      <c r="U100" s="76" t="b">
        <f t="shared" si="13"/>
        <v>1</v>
      </c>
      <c r="V100" s="77" t="str">
        <f t="shared" si="4"/>
        <v>x</v>
      </c>
      <c r="W100" s="76" t="str">
        <f>IFERROR(IF(B100="Internet opció módosítás","Kiegészítő-kategória3",IF(C100="ReadyPay Bankkártya Terminál","Kiegészítő-kategória4",VLOOKUP($H100,'Választott tarifacsomag'!$A:$D,4,0))),"-")</f>
        <v>-</v>
      </c>
      <c r="X100" s="76" t="str">
        <f>IFERROR(IF(AA100=1,T100,IF(W100="Kiegészítő-kategória3",VLOOKUP($I100,'Kiegészítő-kategória3'!$A:$B,2,0),VLOOKUP($I100,'Kiegészítő opció'!$A:$B,2,0))),"-")</f>
        <v>-</v>
      </c>
      <c r="Y100" s="76" t="str">
        <f t="shared" si="14"/>
        <v>NO</v>
      </c>
      <c r="Z100" s="76" t="str">
        <f>IFERROR(VLOOKUP($H100,MAP!#REF!,2,0),"-")</f>
        <v>-</v>
      </c>
      <c r="AA100" s="78" t="str">
        <f>IFERROR(VLOOKUP(H100,'Választott tarifacsomag'!A:E,5,0),"-")</f>
        <v>-</v>
      </c>
      <c r="AB100" s="78">
        <f t="shared" si="15"/>
        <v>0</v>
      </c>
    </row>
    <row r="101" spans="1:28" s="68" customFormat="1" ht="17.25" thickBot="1">
      <c r="A101" s="54"/>
      <c r="B101" s="55"/>
      <c r="C101" s="55"/>
      <c r="D101" s="56"/>
      <c r="E101" s="69" t="str">
        <f t="shared" si="10"/>
        <v xml:space="preserve"> </v>
      </c>
      <c r="F101" s="70" t="str">
        <f t="shared" si="11"/>
        <v/>
      </c>
      <c r="G101" s="71">
        <f t="shared" si="12"/>
        <v>24</v>
      </c>
      <c r="H101" s="55"/>
      <c r="I101" s="55"/>
      <c r="J101" s="56"/>
      <c r="K101" s="58"/>
      <c r="L101" s="59" t="str">
        <f>IFERROR(VLOOKUP($H101,'Választott tarifacsomag'!$A:$D,3,0),"")</f>
        <v/>
      </c>
      <c r="M101" s="60" t="str">
        <f>IFERROR(IF($T101="Ready Business","L",INDEX(KészülékÁrlista!$O:$O,MATCH(Megrendelő!$C101,KészülékÁrlista!$A:$A,0))),"")</f>
        <v/>
      </c>
      <c r="N101" s="55"/>
      <c r="O101" s="56"/>
      <c r="P101" s="56"/>
      <c r="Q101" s="61"/>
      <c r="R101" s="74" t="str">
        <f>IFERROR(INDEX(KészülékÁrlista!B:B,MATCH(Megrendelő!$C101,KészülékÁrlista!$A:$A,0)),"-")</f>
        <v>-</v>
      </c>
      <c r="S101" s="75" t="str">
        <f>IFERROR(IF($B101="Listaár",R101,IF(T101="Ready Business",INDEX(KészülékÁrlista!$A:$P,MATCH(Megrendelő!$C101,KészülékÁrlista!$A:$A,0),MATCH($Z101,KészülékÁrlista!$2:$2,0)),IFERROR(INDEX(KészülékÁrlista!$A:$P,MATCH(Megrendelő!$C101,KészülékÁrlista!$A:$A,0),IF(I101="",MATCH(Megrendelő!$T101,KészülékÁrlista!$2:$2,0),MATCH(Megrendelő!$X101,KészülékÁrlista!$2:$2,0)))," "))),"Nem elérhető")</f>
        <v xml:space="preserve"> </v>
      </c>
      <c r="T101" s="76" t="str">
        <f>IFERROR(VLOOKUP($H101,'Választott tarifacsomag'!$A:$D,2,0),"-")</f>
        <v>-</v>
      </c>
      <c r="U101" s="76" t="b">
        <f t="shared" si="13"/>
        <v>1</v>
      </c>
      <c r="V101" s="77" t="str">
        <f t="shared" si="4"/>
        <v>x</v>
      </c>
      <c r="W101" s="76" t="str">
        <f>IFERROR(IF(B101="Internet opció módosítás","Kiegészítő-kategória3",IF(C101="ReadyPay Bankkártya Terminál","Kiegészítő-kategória4",VLOOKUP($H101,'Választott tarifacsomag'!$A:$D,4,0))),"-")</f>
        <v>-</v>
      </c>
      <c r="X101" s="76" t="str">
        <f>IFERROR(IF(AA101=1,T101,IF(W101="Kiegészítő-kategória3",VLOOKUP($I101,'Kiegészítő-kategória3'!$A:$B,2,0),VLOOKUP($I101,'Kiegészítő opció'!$A:$B,2,0))),"-")</f>
        <v>-</v>
      </c>
      <c r="Y101" s="76" t="str">
        <f t="shared" si="14"/>
        <v>NO</v>
      </c>
      <c r="Z101" s="76" t="str">
        <f>IFERROR(VLOOKUP($H101,MAP!#REF!,2,0),"-")</f>
        <v>-</v>
      </c>
      <c r="AA101" s="78" t="str">
        <f>IFERROR(VLOOKUP(H101,'Választott tarifacsomag'!A:E,5,0),"-")</f>
        <v>-</v>
      </c>
      <c r="AB101" s="78">
        <f t="shared" si="15"/>
        <v>0</v>
      </c>
    </row>
    <row r="102" spans="1:28" s="68" customFormat="1" ht="17.25" thickBot="1">
      <c r="A102" s="54"/>
      <c r="B102" s="55"/>
      <c r="C102" s="55"/>
      <c r="D102" s="56"/>
      <c r="E102" s="69" t="str">
        <f t="shared" si="10"/>
        <v xml:space="preserve"> </v>
      </c>
      <c r="F102" s="70" t="str">
        <f t="shared" si="11"/>
        <v/>
      </c>
      <c r="G102" s="71">
        <f t="shared" si="12"/>
        <v>24</v>
      </c>
      <c r="H102" s="55"/>
      <c r="I102" s="55"/>
      <c r="J102" s="56"/>
      <c r="K102" s="58"/>
      <c r="L102" s="59" t="str">
        <f>IFERROR(VLOOKUP($H102,'Választott tarifacsomag'!$A:$D,3,0),"")</f>
        <v/>
      </c>
      <c r="M102" s="60" t="str">
        <f>IFERROR(IF($T102="Ready Business","L",INDEX(KészülékÁrlista!$O:$O,MATCH(Megrendelő!$C102,KészülékÁrlista!$A:$A,0))),"")</f>
        <v/>
      </c>
      <c r="N102" s="55"/>
      <c r="O102" s="56"/>
      <c r="P102" s="56"/>
      <c r="Q102" s="61"/>
      <c r="R102" s="74" t="str">
        <f>IFERROR(INDEX(KészülékÁrlista!B:B,MATCH(Megrendelő!$C102,KészülékÁrlista!$A:$A,0)),"-")</f>
        <v>-</v>
      </c>
      <c r="S102" s="75" t="str">
        <f>IFERROR(IF($B102="Listaár",R102,IF(T102="Ready Business",INDEX(KészülékÁrlista!$A:$P,MATCH(Megrendelő!$C102,KészülékÁrlista!$A:$A,0),MATCH($Z102,KészülékÁrlista!$2:$2,0)),IFERROR(INDEX(KészülékÁrlista!$A:$P,MATCH(Megrendelő!$C102,KészülékÁrlista!$A:$A,0),IF(I102="",MATCH(Megrendelő!$T102,KészülékÁrlista!$2:$2,0),MATCH(Megrendelő!$X102,KészülékÁrlista!$2:$2,0)))," "))),"Nem elérhető")</f>
        <v xml:space="preserve"> </v>
      </c>
      <c r="T102" s="76" t="str">
        <f>IFERROR(VLOOKUP($H102,'Választott tarifacsomag'!$A:$D,2,0),"-")</f>
        <v>-</v>
      </c>
      <c r="U102" s="76" t="b">
        <f t="shared" si="13"/>
        <v>1</v>
      </c>
      <c r="V102" s="77" t="str">
        <f t="shared" si="4"/>
        <v>x</v>
      </c>
      <c r="W102" s="76" t="str">
        <f>IFERROR(IF(B102="Internet opció módosítás","Kiegészítő-kategória3",IF(C102="ReadyPay Bankkártya Terminál","Kiegészítő-kategória4",VLOOKUP($H102,'Választott tarifacsomag'!$A:$D,4,0))),"-")</f>
        <v>-</v>
      </c>
      <c r="X102" s="76" t="str">
        <f>IFERROR(IF(AA102=1,T102,IF(W102="Kiegészítő-kategória3",VLOOKUP($I102,'Kiegészítő-kategória3'!$A:$B,2,0),VLOOKUP($I102,'Kiegészítő opció'!$A:$B,2,0))),"-")</f>
        <v>-</v>
      </c>
      <c r="Y102" s="76" t="str">
        <f t="shared" si="14"/>
        <v>NO</v>
      </c>
      <c r="Z102" s="76" t="str">
        <f>IFERROR(VLOOKUP($H102,MAP!#REF!,2,0),"-")</f>
        <v>-</v>
      </c>
      <c r="AA102" s="78" t="str">
        <f>IFERROR(VLOOKUP(H102,'Választott tarifacsomag'!A:E,5,0),"-")</f>
        <v>-</v>
      </c>
      <c r="AB102" s="78">
        <f t="shared" si="15"/>
        <v>0</v>
      </c>
    </row>
    <row r="103" spans="1:28" s="68" customFormat="1" ht="17.25" thickBot="1">
      <c r="A103" s="54"/>
      <c r="B103" s="55"/>
      <c r="C103" s="55"/>
      <c r="D103" s="56"/>
      <c r="E103" s="69" t="str">
        <f t="shared" si="10"/>
        <v xml:space="preserve"> </v>
      </c>
      <c r="F103" s="70" t="str">
        <f t="shared" si="11"/>
        <v/>
      </c>
      <c r="G103" s="71">
        <f t="shared" si="12"/>
        <v>24</v>
      </c>
      <c r="H103" s="55"/>
      <c r="I103" s="55"/>
      <c r="J103" s="56"/>
      <c r="K103" s="58"/>
      <c r="L103" s="59" t="str">
        <f>IFERROR(VLOOKUP($H103,'Választott tarifacsomag'!$A:$D,3,0),"")</f>
        <v/>
      </c>
      <c r="M103" s="60" t="str">
        <f>IFERROR(IF($T103="Ready Business","L",INDEX(KészülékÁrlista!$O:$O,MATCH(Megrendelő!$C103,KészülékÁrlista!$A:$A,0))),"")</f>
        <v/>
      </c>
      <c r="N103" s="55"/>
      <c r="O103" s="56"/>
      <c r="P103" s="56"/>
      <c r="Q103" s="61"/>
      <c r="R103" s="74" t="str">
        <f>IFERROR(INDEX(KészülékÁrlista!B:B,MATCH(Megrendelő!$C103,KészülékÁrlista!$A:$A,0)),"-")</f>
        <v>-</v>
      </c>
      <c r="S103" s="75" t="str">
        <f>IFERROR(IF($B103="Listaár",R103,IF(T103="Ready Business",INDEX(KészülékÁrlista!$A:$P,MATCH(Megrendelő!$C103,KészülékÁrlista!$A:$A,0),MATCH($Z103,KészülékÁrlista!$2:$2,0)),IFERROR(INDEX(KészülékÁrlista!$A:$P,MATCH(Megrendelő!$C103,KészülékÁrlista!$A:$A,0),IF(I103="",MATCH(Megrendelő!$T103,KészülékÁrlista!$2:$2,0),MATCH(Megrendelő!$X103,KészülékÁrlista!$2:$2,0)))," "))),"Nem elérhető")</f>
        <v xml:space="preserve"> </v>
      </c>
      <c r="T103" s="76" t="str">
        <f>IFERROR(VLOOKUP($H103,'Választott tarifacsomag'!$A:$D,2,0),"-")</f>
        <v>-</v>
      </c>
      <c r="U103" s="76" t="b">
        <f t="shared" si="13"/>
        <v>1</v>
      </c>
      <c r="V103" s="77" t="str">
        <f t="shared" si="4"/>
        <v>x</v>
      </c>
      <c r="W103" s="76" t="str">
        <f>IFERROR(IF(B103="Internet opció módosítás","Kiegészítő-kategória3",IF(C103="ReadyPay Bankkártya Terminál","Kiegészítő-kategória4",VLOOKUP($H103,'Választott tarifacsomag'!$A:$D,4,0))),"-")</f>
        <v>-</v>
      </c>
      <c r="X103" s="76" t="str">
        <f>IFERROR(IF(AA103=1,T103,IF(W103="Kiegészítő-kategória3",VLOOKUP($I103,'Kiegészítő-kategória3'!$A:$B,2,0),VLOOKUP($I103,'Kiegészítő opció'!$A:$B,2,0))),"-")</f>
        <v>-</v>
      </c>
      <c r="Y103" s="76" t="str">
        <f t="shared" si="14"/>
        <v>NO</v>
      </c>
      <c r="Z103" s="76" t="str">
        <f>IFERROR(VLOOKUP($H103,MAP!#REF!,2,0),"-")</f>
        <v>-</v>
      </c>
      <c r="AA103" s="78" t="str">
        <f>IFERROR(VLOOKUP(H103,'Választott tarifacsomag'!A:E,5,0),"-")</f>
        <v>-</v>
      </c>
      <c r="AB103" s="78">
        <f t="shared" si="15"/>
        <v>0</v>
      </c>
    </row>
    <row r="104" spans="1:28" s="68" customFormat="1" ht="17.25" thickBot="1">
      <c r="A104" s="54"/>
      <c r="B104" s="55"/>
      <c r="C104" s="55"/>
      <c r="D104" s="56"/>
      <c r="E104" s="69" t="str">
        <f t="shared" si="10"/>
        <v xml:space="preserve"> </v>
      </c>
      <c r="F104" s="70" t="str">
        <f t="shared" si="11"/>
        <v/>
      </c>
      <c r="G104" s="71">
        <f t="shared" si="12"/>
        <v>24</v>
      </c>
      <c r="H104" s="55"/>
      <c r="I104" s="55"/>
      <c r="J104" s="56"/>
      <c r="K104" s="58"/>
      <c r="L104" s="59" t="str">
        <f>IFERROR(VLOOKUP($H104,'Választott tarifacsomag'!$A:$D,3,0),"")</f>
        <v/>
      </c>
      <c r="M104" s="60" t="str">
        <f>IFERROR(IF($T104="Ready Business","L",INDEX(KészülékÁrlista!$O:$O,MATCH(Megrendelő!$C104,KészülékÁrlista!$A:$A,0))),"")</f>
        <v/>
      </c>
      <c r="N104" s="55"/>
      <c r="O104" s="56"/>
      <c r="P104" s="56"/>
      <c r="Q104" s="61"/>
      <c r="R104" s="74" t="str">
        <f>IFERROR(INDEX(KészülékÁrlista!B:B,MATCH(Megrendelő!$C104,KészülékÁrlista!$A:$A,0)),"-")</f>
        <v>-</v>
      </c>
      <c r="S104" s="75" t="str">
        <f>IFERROR(IF($B104="Listaár",R104,IF(T104="Ready Business",INDEX(KészülékÁrlista!$A:$P,MATCH(Megrendelő!$C104,KészülékÁrlista!$A:$A,0),MATCH($Z104,KészülékÁrlista!$2:$2,0)),IFERROR(INDEX(KészülékÁrlista!$A:$P,MATCH(Megrendelő!$C104,KészülékÁrlista!$A:$A,0),IF(I104="",MATCH(Megrendelő!$T104,KészülékÁrlista!$2:$2,0),MATCH(Megrendelő!$X104,KészülékÁrlista!$2:$2,0)))," "))),"Nem elérhető")</f>
        <v xml:space="preserve"> </v>
      </c>
      <c r="T104" s="76" t="str">
        <f>IFERROR(VLOOKUP($H104,'Választott tarifacsomag'!$A:$D,2,0),"-")</f>
        <v>-</v>
      </c>
      <c r="U104" s="76" t="b">
        <f t="shared" si="13"/>
        <v>1</v>
      </c>
      <c r="V104" s="77" t="str">
        <f t="shared" si="4"/>
        <v>x</v>
      </c>
      <c r="W104" s="76" t="str">
        <f>IFERROR(IF(B104="Internet opció módosítás","Kiegészítő-kategória3",IF(C104="ReadyPay Bankkártya Terminál","Kiegészítő-kategória4",VLOOKUP($H104,'Választott tarifacsomag'!$A:$D,4,0))),"-")</f>
        <v>-</v>
      </c>
      <c r="X104" s="76" t="str">
        <f>IFERROR(IF(AA104=1,T104,IF(W104="Kiegészítő-kategória3",VLOOKUP($I104,'Kiegészítő-kategória3'!$A:$B,2,0),VLOOKUP($I104,'Kiegészítő opció'!$A:$B,2,0))),"-")</f>
        <v>-</v>
      </c>
      <c r="Y104" s="76" t="str">
        <f t="shared" si="14"/>
        <v>NO</v>
      </c>
      <c r="Z104" s="76" t="str">
        <f>IFERROR(VLOOKUP($H104,MAP!#REF!,2,0),"-")</f>
        <v>-</v>
      </c>
      <c r="AA104" s="78" t="str">
        <f>IFERROR(VLOOKUP(H104,'Választott tarifacsomag'!A:E,5,0),"-")</f>
        <v>-</v>
      </c>
      <c r="AB104" s="78">
        <f t="shared" si="15"/>
        <v>0</v>
      </c>
    </row>
    <row r="105" spans="1:28" s="68" customFormat="1" ht="17.25" thickBot="1">
      <c r="A105" s="54"/>
      <c r="B105" s="55"/>
      <c r="C105" s="55"/>
      <c r="D105" s="56"/>
      <c r="E105" s="69" t="str">
        <f t="shared" si="10"/>
        <v xml:space="preserve"> </v>
      </c>
      <c r="F105" s="70" t="str">
        <f t="shared" si="11"/>
        <v/>
      </c>
      <c r="G105" s="71">
        <f t="shared" si="12"/>
        <v>24</v>
      </c>
      <c r="H105" s="55"/>
      <c r="I105" s="55"/>
      <c r="J105" s="56"/>
      <c r="K105" s="58"/>
      <c r="L105" s="59" t="str">
        <f>IFERROR(VLOOKUP($H105,'Választott tarifacsomag'!$A:$D,3,0),"")</f>
        <v/>
      </c>
      <c r="M105" s="60" t="str">
        <f>IFERROR(IF($T105="Ready Business","L",INDEX(KészülékÁrlista!$O:$O,MATCH(Megrendelő!$C105,KészülékÁrlista!$A:$A,0))),"")</f>
        <v/>
      </c>
      <c r="N105" s="55"/>
      <c r="O105" s="56"/>
      <c r="P105" s="56"/>
      <c r="Q105" s="61"/>
      <c r="R105" s="74" t="str">
        <f>IFERROR(INDEX(KészülékÁrlista!B:B,MATCH(Megrendelő!$C105,KészülékÁrlista!$A:$A,0)),"-")</f>
        <v>-</v>
      </c>
      <c r="S105" s="75" t="str">
        <f>IFERROR(IF($B105="Listaár",R105,IF(T105="Ready Business",INDEX(KészülékÁrlista!$A:$P,MATCH(Megrendelő!$C105,KészülékÁrlista!$A:$A,0),MATCH($Z105,KészülékÁrlista!$2:$2,0)),IFERROR(INDEX(KészülékÁrlista!$A:$P,MATCH(Megrendelő!$C105,KészülékÁrlista!$A:$A,0),IF(I105="",MATCH(Megrendelő!$T105,KészülékÁrlista!$2:$2,0),MATCH(Megrendelő!$X105,KészülékÁrlista!$2:$2,0)))," "))),"Nem elérhető")</f>
        <v xml:space="preserve"> </v>
      </c>
      <c r="T105" s="76" t="str">
        <f>IFERROR(VLOOKUP($H105,'Választott tarifacsomag'!$A:$D,2,0),"-")</f>
        <v>-</v>
      </c>
      <c r="U105" s="76" t="b">
        <f t="shared" si="13"/>
        <v>1</v>
      </c>
      <c r="V105" s="77" t="str">
        <f t="shared" si="4"/>
        <v>x</v>
      </c>
      <c r="W105" s="76" t="str">
        <f>IFERROR(IF(B105="Internet opció módosítás","Kiegészítő-kategória3",IF(C105="ReadyPay Bankkártya Terminál","Kiegészítő-kategória4",VLOOKUP($H105,'Választott tarifacsomag'!$A:$D,4,0))),"-")</f>
        <v>-</v>
      </c>
      <c r="X105" s="76" t="str">
        <f>IFERROR(IF(AA105=1,T105,IF(W105="Kiegészítő-kategória3",VLOOKUP($I105,'Kiegészítő-kategória3'!$A:$B,2,0),VLOOKUP($I105,'Kiegészítő opció'!$A:$B,2,0))),"-")</f>
        <v>-</v>
      </c>
      <c r="Y105" s="76" t="str">
        <f t="shared" si="14"/>
        <v>NO</v>
      </c>
      <c r="Z105" s="76" t="str">
        <f>IFERROR(VLOOKUP($H105,MAP!#REF!,2,0),"-")</f>
        <v>-</v>
      </c>
      <c r="AA105" s="78" t="str">
        <f>IFERROR(VLOOKUP(H105,'Választott tarifacsomag'!A:E,5,0),"-")</f>
        <v>-</v>
      </c>
      <c r="AB105" s="78">
        <f t="shared" si="15"/>
        <v>0</v>
      </c>
    </row>
    <row r="106" spans="1:28" s="68" customFormat="1" ht="17.25" thickBot="1">
      <c r="A106" s="54"/>
      <c r="B106" s="55"/>
      <c r="C106" s="55"/>
      <c r="D106" s="56"/>
      <c r="E106" s="69" t="str">
        <f t="shared" si="10"/>
        <v xml:space="preserve"> </v>
      </c>
      <c r="F106" s="70" t="str">
        <f t="shared" si="11"/>
        <v/>
      </c>
      <c r="G106" s="71">
        <f t="shared" si="12"/>
        <v>24</v>
      </c>
      <c r="H106" s="55"/>
      <c r="I106" s="55"/>
      <c r="J106" s="56"/>
      <c r="K106" s="58"/>
      <c r="L106" s="59" t="str">
        <f>IFERROR(VLOOKUP($H106,'Választott tarifacsomag'!$A:$D,3,0),"")</f>
        <v/>
      </c>
      <c r="M106" s="60" t="str">
        <f>IFERROR(IF($T106="Ready Business","L",INDEX(KészülékÁrlista!$O:$O,MATCH(Megrendelő!$C106,KészülékÁrlista!$A:$A,0))),"")</f>
        <v/>
      </c>
      <c r="N106" s="55"/>
      <c r="O106" s="56"/>
      <c r="P106" s="56"/>
      <c r="Q106" s="61"/>
      <c r="R106" s="74" t="str">
        <f>IFERROR(INDEX(KészülékÁrlista!B:B,MATCH(Megrendelő!$C106,KészülékÁrlista!$A:$A,0)),"-")</f>
        <v>-</v>
      </c>
      <c r="S106" s="75" t="str">
        <f>IFERROR(IF($B106="Listaár",R106,IF(T106="Ready Business",INDEX(KészülékÁrlista!$A:$P,MATCH(Megrendelő!$C106,KészülékÁrlista!$A:$A,0),MATCH($Z106,KészülékÁrlista!$2:$2,0)),IFERROR(INDEX(KészülékÁrlista!$A:$P,MATCH(Megrendelő!$C106,KészülékÁrlista!$A:$A,0),IF(I106="",MATCH(Megrendelő!$T106,KészülékÁrlista!$2:$2,0),MATCH(Megrendelő!$X106,KészülékÁrlista!$2:$2,0)))," "))),"Nem elérhető")</f>
        <v xml:space="preserve"> </v>
      </c>
      <c r="T106" s="76" t="str">
        <f>IFERROR(VLOOKUP($H106,'Választott tarifacsomag'!$A:$D,2,0),"-")</f>
        <v>-</v>
      </c>
      <c r="U106" s="76" t="b">
        <f t="shared" si="13"/>
        <v>1</v>
      </c>
      <c r="V106" s="77" t="str">
        <f t="shared" si="4"/>
        <v>x</v>
      </c>
      <c r="W106" s="76" t="str">
        <f>IFERROR(IF(B106="Internet opció módosítás","Kiegészítő-kategória3",IF(C106="ReadyPay Bankkártya Terminál","Kiegészítő-kategória4",VLOOKUP($H106,'Választott tarifacsomag'!$A:$D,4,0))),"-")</f>
        <v>-</v>
      </c>
      <c r="X106" s="76" t="str">
        <f>IFERROR(IF(AA106=1,T106,IF(W106="Kiegészítő-kategória3",VLOOKUP($I106,'Kiegészítő-kategória3'!$A:$B,2,0),VLOOKUP($I106,'Kiegészítő opció'!$A:$B,2,0))),"-")</f>
        <v>-</v>
      </c>
      <c r="Y106" s="76" t="str">
        <f t="shared" si="14"/>
        <v>NO</v>
      </c>
      <c r="Z106" s="76" t="str">
        <f>IFERROR(VLOOKUP($H106,MAP!#REF!,2,0),"-")</f>
        <v>-</v>
      </c>
      <c r="AA106" s="78" t="str">
        <f>IFERROR(VLOOKUP(H106,'Választott tarifacsomag'!A:E,5,0),"-")</f>
        <v>-</v>
      </c>
      <c r="AB106" s="78">
        <f t="shared" si="15"/>
        <v>0</v>
      </c>
    </row>
    <row r="107" spans="1:28" s="68" customFormat="1" ht="17.25" thickBot="1">
      <c r="A107" s="54"/>
      <c r="B107" s="55"/>
      <c r="C107" s="55"/>
      <c r="D107" s="56"/>
      <c r="E107" s="69" t="str">
        <f t="shared" si="10"/>
        <v xml:space="preserve"> </v>
      </c>
      <c r="F107" s="70" t="str">
        <f t="shared" si="11"/>
        <v/>
      </c>
      <c r="G107" s="71">
        <f t="shared" si="12"/>
        <v>24</v>
      </c>
      <c r="H107" s="55"/>
      <c r="I107" s="55"/>
      <c r="J107" s="56"/>
      <c r="K107" s="58"/>
      <c r="L107" s="59" t="str">
        <f>IFERROR(VLOOKUP($H107,'Választott tarifacsomag'!$A:$D,3,0),"")</f>
        <v/>
      </c>
      <c r="M107" s="60" t="str">
        <f>IFERROR(IF($T107="Ready Business","L",INDEX(KészülékÁrlista!$O:$O,MATCH(Megrendelő!$C107,KészülékÁrlista!$A:$A,0))),"")</f>
        <v/>
      </c>
      <c r="N107" s="55"/>
      <c r="O107" s="56"/>
      <c r="P107" s="56"/>
      <c r="Q107" s="61"/>
      <c r="R107" s="74" t="str">
        <f>IFERROR(INDEX(KészülékÁrlista!B:B,MATCH(Megrendelő!$C107,KészülékÁrlista!$A:$A,0)),"-")</f>
        <v>-</v>
      </c>
      <c r="S107" s="75" t="str">
        <f>IFERROR(IF($B107="Listaár",R107,IF(T107="Ready Business",INDEX(KészülékÁrlista!$A:$P,MATCH(Megrendelő!$C107,KészülékÁrlista!$A:$A,0),MATCH($Z107,KészülékÁrlista!$2:$2,0)),IFERROR(INDEX(KészülékÁrlista!$A:$P,MATCH(Megrendelő!$C107,KészülékÁrlista!$A:$A,0),IF(I107="",MATCH(Megrendelő!$T107,KészülékÁrlista!$2:$2,0),MATCH(Megrendelő!$X107,KészülékÁrlista!$2:$2,0)))," "))),"Nem elérhető")</f>
        <v xml:space="preserve"> </v>
      </c>
      <c r="T107" s="76" t="str">
        <f>IFERROR(VLOOKUP($H107,'Választott tarifacsomag'!$A:$D,2,0),"-")</f>
        <v>-</v>
      </c>
      <c r="U107" s="76" t="b">
        <f t="shared" si="13"/>
        <v>1</v>
      </c>
      <c r="V107" s="77" t="str">
        <f t="shared" si="4"/>
        <v>x</v>
      </c>
      <c r="W107" s="76" t="str">
        <f>IFERROR(IF(B107="Internet opció módosítás","Kiegészítő-kategória3",IF(C107="ReadyPay Bankkártya Terminál","Kiegészítő-kategória4",VLOOKUP($H107,'Választott tarifacsomag'!$A:$D,4,0))),"-")</f>
        <v>-</v>
      </c>
      <c r="X107" s="76" t="str">
        <f>IFERROR(IF(AA107=1,T107,IF(W107="Kiegészítő-kategória3",VLOOKUP($I107,'Kiegészítő-kategória3'!$A:$B,2,0),VLOOKUP($I107,'Kiegészítő opció'!$A:$B,2,0))),"-")</f>
        <v>-</v>
      </c>
      <c r="Y107" s="76" t="str">
        <f t="shared" si="14"/>
        <v>NO</v>
      </c>
      <c r="Z107" s="76" t="str">
        <f>IFERROR(VLOOKUP($H107,MAP!#REF!,2,0),"-")</f>
        <v>-</v>
      </c>
      <c r="AA107" s="78" t="str">
        <f>IFERROR(VLOOKUP(H107,'Választott tarifacsomag'!A:E,5,0),"-")</f>
        <v>-</v>
      </c>
      <c r="AB107" s="78">
        <f t="shared" si="15"/>
        <v>0</v>
      </c>
    </row>
    <row r="108" spans="1:28" s="68" customFormat="1" ht="17.25" thickBot="1">
      <c r="A108" s="54"/>
      <c r="B108" s="55"/>
      <c r="C108" s="55"/>
      <c r="D108" s="56"/>
      <c r="E108" s="69" t="str">
        <f t="shared" si="10"/>
        <v xml:space="preserve"> </v>
      </c>
      <c r="F108" s="70" t="str">
        <f t="shared" si="11"/>
        <v/>
      </c>
      <c r="G108" s="71">
        <f t="shared" si="12"/>
        <v>24</v>
      </c>
      <c r="H108" s="55"/>
      <c r="I108" s="55"/>
      <c r="J108" s="56"/>
      <c r="K108" s="58"/>
      <c r="L108" s="59" t="str">
        <f>IFERROR(VLOOKUP($H108,'Választott tarifacsomag'!$A:$D,3,0),"")</f>
        <v/>
      </c>
      <c r="M108" s="60" t="str">
        <f>IFERROR(IF($T108="Ready Business","L",INDEX(KészülékÁrlista!$O:$O,MATCH(Megrendelő!$C108,KészülékÁrlista!$A:$A,0))),"")</f>
        <v/>
      </c>
      <c r="N108" s="55"/>
      <c r="O108" s="56"/>
      <c r="P108" s="56"/>
      <c r="Q108" s="61"/>
      <c r="R108" s="74" t="str">
        <f>IFERROR(INDEX(KészülékÁrlista!B:B,MATCH(Megrendelő!$C108,KészülékÁrlista!$A:$A,0)),"-")</f>
        <v>-</v>
      </c>
      <c r="S108" s="75" t="str">
        <f>IFERROR(IF($B108="Listaár",R108,IF(T108="Ready Business",INDEX(KészülékÁrlista!$A:$P,MATCH(Megrendelő!$C108,KészülékÁrlista!$A:$A,0),MATCH($Z108,KészülékÁrlista!$2:$2,0)),IFERROR(INDEX(KészülékÁrlista!$A:$P,MATCH(Megrendelő!$C108,KészülékÁrlista!$A:$A,0),IF(I108="",MATCH(Megrendelő!$T108,KészülékÁrlista!$2:$2,0),MATCH(Megrendelő!$X108,KészülékÁrlista!$2:$2,0)))," "))),"Nem elérhető")</f>
        <v xml:space="preserve"> </v>
      </c>
      <c r="T108" s="76" t="str">
        <f>IFERROR(VLOOKUP($H108,'Választott tarifacsomag'!$A:$D,2,0),"-")</f>
        <v>-</v>
      </c>
      <c r="U108" s="76" t="b">
        <f t="shared" si="13"/>
        <v>1</v>
      </c>
      <c r="V108" s="77" t="str">
        <f t="shared" si="4"/>
        <v>x</v>
      </c>
      <c r="W108" s="76" t="str">
        <f>IFERROR(IF(B108="Internet opció módosítás","Kiegészítő-kategória3",IF(C108="ReadyPay Bankkártya Terminál","Kiegészítő-kategória4",VLOOKUP($H108,'Választott tarifacsomag'!$A:$D,4,0))),"-")</f>
        <v>-</v>
      </c>
      <c r="X108" s="76" t="str">
        <f>IFERROR(IF(AA108=1,T108,IF(W108="Kiegészítő-kategória3",VLOOKUP($I108,'Kiegészítő-kategória3'!$A:$B,2,0),VLOOKUP($I108,'Kiegészítő opció'!$A:$B,2,0))),"-")</f>
        <v>-</v>
      </c>
      <c r="Y108" s="76" t="str">
        <f t="shared" si="14"/>
        <v>NO</v>
      </c>
      <c r="Z108" s="76" t="str">
        <f>IFERROR(VLOOKUP($H108,MAP!#REF!,2,0),"-")</f>
        <v>-</v>
      </c>
      <c r="AA108" s="78" t="str">
        <f>IFERROR(VLOOKUP(H108,'Választott tarifacsomag'!A:E,5,0),"-")</f>
        <v>-</v>
      </c>
      <c r="AB108" s="78">
        <f t="shared" si="15"/>
        <v>0</v>
      </c>
    </row>
    <row r="109" spans="1:28" s="68" customFormat="1" ht="17.25" thickBot="1">
      <c r="A109" s="54"/>
      <c r="B109" s="55"/>
      <c r="C109" s="55"/>
      <c r="D109" s="56"/>
      <c r="E109" s="69" t="str">
        <f t="shared" si="10"/>
        <v xml:space="preserve"> </v>
      </c>
      <c r="F109" s="70" t="str">
        <f t="shared" si="11"/>
        <v/>
      </c>
      <c r="G109" s="71">
        <f t="shared" si="12"/>
        <v>24</v>
      </c>
      <c r="H109" s="55"/>
      <c r="I109" s="55"/>
      <c r="J109" s="56"/>
      <c r="K109" s="58"/>
      <c r="L109" s="59" t="str">
        <f>IFERROR(VLOOKUP($H109,'Választott tarifacsomag'!$A:$D,3,0),"")</f>
        <v/>
      </c>
      <c r="M109" s="60" t="str">
        <f>IFERROR(IF($T109="Ready Business","L",INDEX(KészülékÁrlista!$O:$O,MATCH(Megrendelő!$C109,KészülékÁrlista!$A:$A,0))),"")</f>
        <v/>
      </c>
      <c r="N109" s="55"/>
      <c r="O109" s="56"/>
      <c r="P109" s="56"/>
      <c r="Q109" s="61"/>
      <c r="R109" s="74" t="str">
        <f>IFERROR(INDEX(KészülékÁrlista!B:B,MATCH(Megrendelő!$C109,KészülékÁrlista!$A:$A,0)),"-")</f>
        <v>-</v>
      </c>
      <c r="S109" s="75" t="str">
        <f>IFERROR(IF($B109="Listaár",R109,IF(T109="Ready Business",INDEX(KészülékÁrlista!$A:$P,MATCH(Megrendelő!$C109,KészülékÁrlista!$A:$A,0),MATCH($Z109,KészülékÁrlista!$2:$2,0)),IFERROR(INDEX(KészülékÁrlista!$A:$P,MATCH(Megrendelő!$C109,KészülékÁrlista!$A:$A,0),IF(I109="",MATCH(Megrendelő!$T109,KészülékÁrlista!$2:$2,0),MATCH(Megrendelő!$X109,KészülékÁrlista!$2:$2,0)))," "))),"Nem elérhető")</f>
        <v xml:space="preserve"> </v>
      </c>
      <c r="T109" s="76" t="str">
        <f>IFERROR(VLOOKUP($H109,'Választott tarifacsomag'!$A:$D,2,0),"-")</f>
        <v>-</v>
      </c>
      <c r="U109" s="76" t="b">
        <f t="shared" si="13"/>
        <v>1</v>
      </c>
      <c r="V109" s="77" t="str">
        <f t="shared" si="4"/>
        <v>x</v>
      </c>
      <c r="W109" s="76" t="str">
        <f>IFERROR(IF(B109="Internet opció módosítás","Kiegészítő-kategória3",IF(C109="ReadyPay Bankkártya Terminál","Kiegészítő-kategória4",VLOOKUP($H109,'Választott tarifacsomag'!$A:$D,4,0))),"-")</f>
        <v>-</v>
      </c>
      <c r="X109" s="76" t="str">
        <f>IFERROR(IF(AA109=1,T109,IF(W109="Kiegészítő-kategória3",VLOOKUP($I109,'Kiegészítő-kategória3'!$A:$B,2,0),VLOOKUP($I109,'Kiegészítő opció'!$A:$B,2,0))),"-")</f>
        <v>-</v>
      </c>
      <c r="Y109" s="76" t="str">
        <f t="shared" si="14"/>
        <v>NO</v>
      </c>
      <c r="Z109" s="76" t="str">
        <f>IFERROR(VLOOKUP($H109,MAP!#REF!,2,0),"-")</f>
        <v>-</v>
      </c>
      <c r="AA109" s="78" t="str">
        <f>IFERROR(VLOOKUP(H109,'Választott tarifacsomag'!A:E,5,0),"-")</f>
        <v>-</v>
      </c>
      <c r="AB109" s="78">
        <f t="shared" si="15"/>
        <v>0</v>
      </c>
    </row>
    <row r="110" spans="1:28" s="68" customFormat="1" ht="17.25" thickBot="1">
      <c r="A110" s="54"/>
      <c r="B110" s="55"/>
      <c r="C110" s="55"/>
      <c r="D110" s="56"/>
      <c r="E110" s="69" t="str">
        <f t="shared" si="10"/>
        <v xml:space="preserve"> </v>
      </c>
      <c r="F110" s="70" t="str">
        <f t="shared" si="11"/>
        <v/>
      </c>
      <c r="G110" s="71">
        <f t="shared" si="12"/>
        <v>24</v>
      </c>
      <c r="H110" s="55"/>
      <c r="I110" s="55"/>
      <c r="J110" s="56"/>
      <c r="K110" s="58"/>
      <c r="L110" s="59" t="str">
        <f>IFERROR(VLOOKUP($H110,'Választott tarifacsomag'!$A:$D,3,0),"")</f>
        <v/>
      </c>
      <c r="M110" s="60" t="str">
        <f>IFERROR(IF($T110="Ready Business","L",INDEX(KészülékÁrlista!$O:$O,MATCH(Megrendelő!$C110,KészülékÁrlista!$A:$A,0))),"")</f>
        <v/>
      </c>
      <c r="N110" s="55"/>
      <c r="O110" s="56"/>
      <c r="P110" s="56"/>
      <c r="Q110" s="61"/>
      <c r="R110" s="74" t="str">
        <f>IFERROR(INDEX(KészülékÁrlista!B:B,MATCH(Megrendelő!$C110,KészülékÁrlista!$A:$A,0)),"-")</f>
        <v>-</v>
      </c>
      <c r="S110" s="75" t="str">
        <f>IFERROR(IF($B110="Listaár",R110,IF(T110="Ready Business",INDEX(KészülékÁrlista!$A:$P,MATCH(Megrendelő!$C110,KészülékÁrlista!$A:$A,0),MATCH($Z110,KészülékÁrlista!$2:$2,0)),IFERROR(INDEX(KészülékÁrlista!$A:$P,MATCH(Megrendelő!$C110,KészülékÁrlista!$A:$A,0),IF(I110="",MATCH(Megrendelő!$T110,KészülékÁrlista!$2:$2,0),MATCH(Megrendelő!$X110,KészülékÁrlista!$2:$2,0)))," "))),"Nem elérhető")</f>
        <v xml:space="preserve"> </v>
      </c>
      <c r="T110" s="76" t="str">
        <f>IFERROR(VLOOKUP($H110,'Választott tarifacsomag'!$A:$D,2,0),"-")</f>
        <v>-</v>
      </c>
      <c r="U110" s="76" t="b">
        <f t="shared" si="13"/>
        <v>1</v>
      </c>
      <c r="V110" s="77" t="str">
        <f t="shared" si="4"/>
        <v>x</v>
      </c>
      <c r="W110" s="76" t="str">
        <f>IFERROR(IF(B110="Internet opció módosítás","Kiegészítő-kategória3",IF(C110="ReadyPay Bankkártya Terminál","Kiegészítő-kategória4",VLOOKUP($H110,'Választott tarifacsomag'!$A:$D,4,0))),"-")</f>
        <v>-</v>
      </c>
      <c r="X110" s="76" t="str">
        <f>IFERROR(IF(AA110=1,T110,IF(W110="Kiegészítő-kategória3",VLOOKUP($I110,'Kiegészítő-kategória3'!$A:$B,2,0),VLOOKUP($I110,'Kiegészítő opció'!$A:$B,2,0))),"-")</f>
        <v>-</v>
      </c>
      <c r="Y110" s="76" t="str">
        <f t="shared" si="14"/>
        <v>NO</v>
      </c>
      <c r="Z110" s="76" t="str">
        <f>IFERROR(VLOOKUP($H110,MAP!#REF!,2,0),"-")</f>
        <v>-</v>
      </c>
      <c r="AA110" s="78" t="str">
        <f>IFERROR(VLOOKUP(H110,'Választott tarifacsomag'!A:E,5,0),"-")</f>
        <v>-</v>
      </c>
      <c r="AB110" s="78">
        <f t="shared" si="15"/>
        <v>0</v>
      </c>
    </row>
    <row r="111" spans="1:28" s="68" customFormat="1" ht="17.25" thickBot="1">
      <c r="A111" s="54"/>
      <c r="B111" s="55"/>
      <c r="C111" s="55"/>
      <c r="D111" s="56"/>
      <c r="E111" s="69" t="str">
        <f t="shared" si="10"/>
        <v xml:space="preserve"> </v>
      </c>
      <c r="F111" s="70" t="str">
        <f t="shared" si="11"/>
        <v/>
      </c>
      <c r="G111" s="71">
        <f t="shared" si="12"/>
        <v>24</v>
      </c>
      <c r="H111" s="55"/>
      <c r="I111" s="55"/>
      <c r="J111" s="56"/>
      <c r="K111" s="58"/>
      <c r="L111" s="59" t="str">
        <f>IFERROR(VLOOKUP($H111,'Választott tarifacsomag'!$A:$D,3,0),"")</f>
        <v/>
      </c>
      <c r="M111" s="60" t="str">
        <f>IFERROR(IF($T111="Ready Business","L",INDEX(KészülékÁrlista!$O:$O,MATCH(Megrendelő!$C111,KészülékÁrlista!$A:$A,0))),"")</f>
        <v/>
      </c>
      <c r="N111" s="55"/>
      <c r="O111" s="56"/>
      <c r="P111" s="56"/>
      <c r="Q111" s="61"/>
      <c r="R111" s="74" t="str">
        <f>IFERROR(INDEX(KészülékÁrlista!B:B,MATCH(Megrendelő!$C111,KészülékÁrlista!$A:$A,0)),"-")</f>
        <v>-</v>
      </c>
      <c r="S111" s="75" t="str">
        <f>IFERROR(IF($B111="Listaár",R111,IF(T111="Ready Business",INDEX(KészülékÁrlista!$A:$P,MATCH(Megrendelő!$C111,KészülékÁrlista!$A:$A,0),MATCH($Z111,KészülékÁrlista!$2:$2,0)),IFERROR(INDEX(KészülékÁrlista!$A:$P,MATCH(Megrendelő!$C111,KészülékÁrlista!$A:$A,0),IF(I111="",MATCH(Megrendelő!$T111,KészülékÁrlista!$2:$2,0),MATCH(Megrendelő!$X111,KészülékÁrlista!$2:$2,0)))," "))),"Nem elérhető")</f>
        <v xml:space="preserve"> </v>
      </c>
      <c r="T111" s="76" t="str">
        <f>IFERROR(VLOOKUP($H111,'Választott tarifacsomag'!$A:$D,2,0),"-")</f>
        <v>-</v>
      </c>
      <c r="U111" s="76" t="b">
        <f t="shared" si="13"/>
        <v>1</v>
      </c>
      <c r="V111" s="77" t="str">
        <f t="shared" si="4"/>
        <v>x</v>
      </c>
      <c r="W111" s="76" t="str">
        <f>IFERROR(IF(B111="Internet opció módosítás","Kiegészítő-kategória3",IF(C111="ReadyPay Bankkártya Terminál","Kiegészítő-kategória4",VLOOKUP($H111,'Választott tarifacsomag'!$A:$D,4,0))),"-")</f>
        <v>-</v>
      </c>
      <c r="X111" s="76" t="str">
        <f>IFERROR(IF(AA111=1,T111,IF(W111="Kiegészítő-kategória3",VLOOKUP($I111,'Kiegészítő-kategória3'!$A:$B,2,0),VLOOKUP($I111,'Kiegészítő opció'!$A:$B,2,0))),"-")</f>
        <v>-</v>
      </c>
      <c r="Y111" s="76" t="str">
        <f t="shared" si="14"/>
        <v>NO</v>
      </c>
      <c r="Z111" s="76" t="str">
        <f>IFERROR(VLOOKUP($H111,MAP!#REF!,2,0),"-")</f>
        <v>-</v>
      </c>
      <c r="AA111" s="78" t="str">
        <f>IFERROR(VLOOKUP(H111,'Választott tarifacsomag'!A:E,5,0),"-")</f>
        <v>-</v>
      </c>
      <c r="AB111" s="78">
        <f t="shared" si="15"/>
        <v>0</v>
      </c>
    </row>
    <row r="112" spans="1:28" s="68" customFormat="1" ht="17.25" thickBot="1">
      <c r="A112" s="54"/>
      <c r="B112" s="55"/>
      <c r="C112" s="55"/>
      <c r="D112" s="56"/>
      <c r="E112" s="69" t="str">
        <f t="shared" si="10"/>
        <v xml:space="preserve"> </v>
      </c>
      <c r="F112" s="70" t="str">
        <f t="shared" si="11"/>
        <v/>
      </c>
      <c r="G112" s="71">
        <f t="shared" si="12"/>
        <v>24</v>
      </c>
      <c r="H112" s="55"/>
      <c r="I112" s="55"/>
      <c r="J112" s="56"/>
      <c r="K112" s="58"/>
      <c r="L112" s="59" t="str">
        <f>IFERROR(VLOOKUP($H112,'Választott tarifacsomag'!$A:$D,3,0),"")</f>
        <v/>
      </c>
      <c r="M112" s="60" t="str">
        <f>IFERROR(IF($T112="Ready Business","L",INDEX(KészülékÁrlista!$O:$O,MATCH(Megrendelő!$C112,KészülékÁrlista!$A:$A,0))),"")</f>
        <v/>
      </c>
      <c r="N112" s="55"/>
      <c r="O112" s="56"/>
      <c r="P112" s="56"/>
      <c r="Q112" s="61"/>
      <c r="R112" s="74" t="str">
        <f>IFERROR(INDEX(KészülékÁrlista!B:B,MATCH(Megrendelő!$C112,KészülékÁrlista!$A:$A,0)),"-")</f>
        <v>-</v>
      </c>
      <c r="S112" s="75" t="str">
        <f>IFERROR(IF($B112="Listaár",R112,IF(T112="Ready Business",INDEX(KészülékÁrlista!$A:$P,MATCH(Megrendelő!$C112,KészülékÁrlista!$A:$A,0),MATCH($Z112,KészülékÁrlista!$2:$2,0)),IFERROR(INDEX(KészülékÁrlista!$A:$P,MATCH(Megrendelő!$C112,KészülékÁrlista!$A:$A,0),IF(I112="",MATCH(Megrendelő!$T112,KészülékÁrlista!$2:$2,0),MATCH(Megrendelő!$X112,KészülékÁrlista!$2:$2,0)))," "))),"Nem elérhető")</f>
        <v xml:space="preserve"> </v>
      </c>
      <c r="T112" s="76" t="str">
        <f>IFERROR(VLOOKUP($H112,'Választott tarifacsomag'!$A:$D,2,0),"-")</f>
        <v>-</v>
      </c>
      <c r="U112" s="76" t="b">
        <f t="shared" si="13"/>
        <v>1</v>
      </c>
      <c r="V112" s="77" t="str">
        <f t="shared" si="4"/>
        <v>x</v>
      </c>
      <c r="W112" s="76" t="str">
        <f>IFERROR(IF(B112="Internet opció módosítás","Kiegészítő-kategória3",IF(C112="ReadyPay Bankkártya Terminál","Kiegészítő-kategória4",VLOOKUP($H112,'Választott tarifacsomag'!$A:$D,4,0))),"-")</f>
        <v>-</v>
      </c>
      <c r="X112" s="76" t="str">
        <f>IFERROR(IF(AA112=1,T112,IF(W112="Kiegészítő-kategória3",VLOOKUP($I112,'Kiegészítő-kategória3'!$A:$B,2,0),VLOOKUP($I112,'Kiegészítő opció'!$A:$B,2,0))),"-")</f>
        <v>-</v>
      </c>
      <c r="Y112" s="76" t="str">
        <f t="shared" si="14"/>
        <v>NO</v>
      </c>
      <c r="Z112" s="76" t="str">
        <f>IFERROR(VLOOKUP($H112,MAP!#REF!,2,0),"-")</f>
        <v>-</v>
      </c>
      <c r="AA112" s="78" t="str">
        <f>IFERROR(VLOOKUP(H112,'Választott tarifacsomag'!A:E,5,0),"-")</f>
        <v>-</v>
      </c>
      <c r="AB112" s="78">
        <f t="shared" si="15"/>
        <v>0</v>
      </c>
    </row>
    <row r="113" spans="1:28" s="68" customFormat="1" ht="17.25" thickBot="1">
      <c r="A113" s="54"/>
      <c r="B113" s="55"/>
      <c r="C113" s="55"/>
      <c r="D113" s="56"/>
      <c r="E113" s="69" t="str">
        <f t="shared" si="10"/>
        <v xml:space="preserve"> </v>
      </c>
      <c r="F113" s="70" t="str">
        <f t="shared" si="11"/>
        <v/>
      </c>
      <c r="G113" s="71">
        <f t="shared" si="12"/>
        <v>24</v>
      </c>
      <c r="H113" s="55"/>
      <c r="I113" s="55"/>
      <c r="J113" s="56"/>
      <c r="K113" s="58"/>
      <c r="L113" s="59" t="str">
        <f>IFERROR(VLOOKUP($H113,'Választott tarifacsomag'!$A:$D,3,0),"")</f>
        <v/>
      </c>
      <c r="M113" s="60" t="str">
        <f>IFERROR(IF($T113="Ready Business","L",INDEX(KészülékÁrlista!$O:$O,MATCH(Megrendelő!$C113,KészülékÁrlista!$A:$A,0))),"")</f>
        <v/>
      </c>
      <c r="N113" s="55"/>
      <c r="O113" s="56"/>
      <c r="P113" s="56"/>
      <c r="Q113" s="61"/>
      <c r="R113" s="74" t="str">
        <f>IFERROR(INDEX(KészülékÁrlista!B:B,MATCH(Megrendelő!$C113,KészülékÁrlista!$A:$A,0)),"-")</f>
        <v>-</v>
      </c>
      <c r="S113" s="75" t="str">
        <f>IFERROR(IF($B113="Listaár",R113,IF(T113="Ready Business",INDEX(KészülékÁrlista!$A:$P,MATCH(Megrendelő!$C113,KészülékÁrlista!$A:$A,0),MATCH($Z113,KészülékÁrlista!$2:$2,0)),IFERROR(INDEX(KészülékÁrlista!$A:$P,MATCH(Megrendelő!$C113,KészülékÁrlista!$A:$A,0),IF(I113="",MATCH(Megrendelő!$T113,KészülékÁrlista!$2:$2,0),MATCH(Megrendelő!$X113,KészülékÁrlista!$2:$2,0)))," "))),"Nem elérhető")</f>
        <v xml:space="preserve"> </v>
      </c>
      <c r="T113" s="76" t="str">
        <f>IFERROR(VLOOKUP($H113,'Választott tarifacsomag'!$A:$D,2,0),"-")</f>
        <v>-</v>
      </c>
      <c r="U113" s="76" t="b">
        <f t="shared" si="13"/>
        <v>1</v>
      </c>
      <c r="V113" s="77" t="str">
        <f t="shared" si="4"/>
        <v>x</v>
      </c>
      <c r="W113" s="76" t="str">
        <f>IFERROR(IF(B113="Internet opció módosítás","Kiegészítő-kategória3",IF(C113="ReadyPay Bankkártya Terminál","Kiegészítő-kategória4",VLOOKUP($H113,'Választott tarifacsomag'!$A:$D,4,0))),"-")</f>
        <v>-</v>
      </c>
      <c r="X113" s="76" t="str">
        <f>IFERROR(IF(AA113=1,T113,IF(W113="Kiegészítő-kategória3",VLOOKUP($I113,'Kiegészítő-kategória3'!$A:$B,2,0),VLOOKUP($I113,'Kiegészítő opció'!$A:$B,2,0))),"-")</f>
        <v>-</v>
      </c>
      <c r="Y113" s="76" t="str">
        <f t="shared" si="14"/>
        <v>NO</v>
      </c>
      <c r="Z113" s="76" t="str">
        <f>IFERROR(VLOOKUP($H113,MAP!#REF!,2,0),"-")</f>
        <v>-</v>
      </c>
      <c r="AA113" s="78" t="str">
        <f>IFERROR(VLOOKUP(H113,'Választott tarifacsomag'!A:E,5,0),"-")</f>
        <v>-</v>
      </c>
      <c r="AB113" s="78">
        <f t="shared" si="15"/>
        <v>0</v>
      </c>
    </row>
    <row r="114" spans="1:28" s="68" customFormat="1" ht="17.25" thickBot="1">
      <c r="A114" s="54"/>
      <c r="B114" s="55"/>
      <c r="C114" s="55"/>
      <c r="D114" s="56"/>
      <c r="E114" s="69" t="str">
        <f t="shared" si="10"/>
        <v xml:space="preserve"> </v>
      </c>
      <c r="F114" s="70" t="str">
        <f t="shared" si="11"/>
        <v/>
      </c>
      <c r="G114" s="71">
        <f t="shared" si="12"/>
        <v>24</v>
      </c>
      <c r="H114" s="55"/>
      <c r="I114" s="55"/>
      <c r="J114" s="56"/>
      <c r="K114" s="58"/>
      <c r="L114" s="59" t="str">
        <f>IFERROR(VLOOKUP($H114,'Választott tarifacsomag'!$A:$D,3,0),"")</f>
        <v/>
      </c>
      <c r="M114" s="60" t="str">
        <f>IFERROR(IF($T114="Ready Business","L",INDEX(KészülékÁrlista!$O:$O,MATCH(Megrendelő!$C114,KészülékÁrlista!$A:$A,0))),"")</f>
        <v/>
      </c>
      <c r="N114" s="55"/>
      <c r="O114" s="56"/>
      <c r="P114" s="56"/>
      <c r="Q114" s="61"/>
      <c r="R114" s="74" t="str">
        <f>IFERROR(INDEX(KészülékÁrlista!B:B,MATCH(Megrendelő!$C114,KészülékÁrlista!$A:$A,0)),"-")</f>
        <v>-</v>
      </c>
      <c r="S114" s="75" t="str">
        <f>IFERROR(IF($B114="Listaár",R114,IF(T114="Ready Business",INDEX(KészülékÁrlista!$A:$P,MATCH(Megrendelő!$C114,KészülékÁrlista!$A:$A,0),MATCH($Z114,KészülékÁrlista!$2:$2,0)),IFERROR(INDEX(KészülékÁrlista!$A:$P,MATCH(Megrendelő!$C114,KészülékÁrlista!$A:$A,0),IF(I114="",MATCH(Megrendelő!$T114,KészülékÁrlista!$2:$2,0),MATCH(Megrendelő!$X114,KészülékÁrlista!$2:$2,0)))," "))),"Nem elérhető")</f>
        <v xml:space="preserve"> </v>
      </c>
      <c r="T114" s="76" t="str">
        <f>IFERROR(VLOOKUP($H114,'Választott tarifacsomag'!$A:$D,2,0),"-")</f>
        <v>-</v>
      </c>
      <c r="U114" s="76" t="b">
        <f t="shared" si="13"/>
        <v>1</v>
      </c>
      <c r="V114" s="77" t="str">
        <f t="shared" si="4"/>
        <v>x</v>
      </c>
      <c r="W114" s="76" t="str">
        <f>IFERROR(IF(B114="Internet opció módosítás","Kiegészítő-kategória3",IF(C114="ReadyPay Bankkártya Terminál","Kiegészítő-kategória4",VLOOKUP($H114,'Választott tarifacsomag'!$A:$D,4,0))),"-")</f>
        <v>-</v>
      </c>
      <c r="X114" s="76" t="str">
        <f>IFERROR(IF(AA114=1,T114,IF(W114="Kiegészítő-kategória3",VLOOKUP($I114,'Kiegészítő-kategória3'!$A:$B,2,0),VLOOKUP($I114,'Kiegészítő opció'!$A:$B,2,0))),"-")</f>
        <v>-</v>
      </c>
      <c r="Y114" s="76" t="str">
        <f t="shared" si="14"/>
        <v>NO</v>
      </c>
      <c r="Z114" s="76" t="str">
        <f>IFERROR(VLOOKUP($H114,MAP!#REF!,2,0),"-")</f>
        <v>-</v>
      </c>
      <c r="AA114" s="78" t="str">
        <f>IFERROR(VLOOKUP(H114,'Választott tarifacsomag'!A:E,5,0),"-")</f>
        <v>-</v>
      </c>
      <c r="AB114" s="78">
        <f t="shared" si="15"/>
        <v>0</v>
      </c>
    </row>
    <row r="115" spans="1:28" s="68" customFormat="1" ht="17.25" thickBot="1">
      <c r="A115" s="54"/>
      <c r="B115" s="55"/>
      <c r="C115" s="55"/>
      <c r="D115" s="56"/>
      <c r="E115" s="69" t="str">
        <f t="shared" si="10"/>
        <v xml:space="preserve"> </v>
      </c>
      <c r="F115" s="70" t="str">
        <f t="shared" si="11"/>
        <v/>
      </c>
      <c r="G115" s="71">
        <f t="shared" si="12"/>
        <v>24</v>
      </c>
      <c r="H115" s="55"/>
      <c r="I115" s="55"/>
      <c r="J115" s="56"/>
      <c r="K115" s="58"/>
      <c r="L115" s="59" t="str">
        <f>IFERROR(VLOOKUP($H115,'Választott tarifacsomag'!$A:$D,3,0),"")</f>
        <v/>
      </c>
      <c r="M115" s="60" t="str">
        <f>IFERROR(IF($T115="Ready Business","L",INDEX(KészülékÁrlista!$O:$O,MATCH(Megrendelő!$C115,KészülékÁrlista!$A:$A,0))),"")</f>
        <v/>
      </c>
      <c r="N115" s="55"/>
      <c r="O115" s="56"/>
      <c r="P115" s="56"/>
      <c r="Q115" s="61"/>
      <c r="R115" s="74" t="str">
        <f>IFERROR(INDEX(KészülékÁrlista!B:B,MATCH(Megrendelő!$C115,KészülékÁrlista!$A:$A,0)),"-")</f>
        <v>-</v>
      </c>
      <c r="S115" s="75" t="str">
        <f>IFERROR(IF($B115="Listaár",R115,IF(T115="Ready Business",INDEX(KészülékÁrlista!$A:$P,MATCH(Megrendelő!$C115,KészülékÁrlista!$A:$A,0),MATCH($Z115,KészülékÁrlista!$2:$2,0)),IFERROR(INDEX(KészülékÁrlista!$A:$P,MATCH(Megrendelő!$C115,KészülékÁrlista!$A:$A,0),IF(I115="",MATCH(Megrendelő!$T115,KészülékÁrlista!$2:$2,0),MATCH(Megrendelő!$X115,KészülékÁrlista!$2:$2,0)))," "))),"Nem elérhető")</f>
        <v xml:space="preserve"> </v>
      </c>
      <c r="T115" s="76" t="str">
        <f>IFERROR(VLOOKUP($H115,'Választott tarifacsomag'!$A:$D,2,0),"-")</f>
        <v>-</v>
      </c>
      <c r="U115" s="76" t="b">
        <f t="shared" si="13"/>
        <v>1</v>
      </c>
      <c r="V115" s="77" t="str">
        <f t="shared" si="4"/>
        <v>x</v>
      </c>
      <c r="W115" s="76" t="str">
        <f>IFERROR(IF(B115="Internet opció módosítás","Kiegészítő-kategória3",IF(C115="ReadyPay Bankkártya Terminál","Kiegészítő-kategória4",VLOOKUP($H115,'Választott tarifacsomag'!$A:$D,4,0))),"-")</f>
        <v>-</v>
      </c>
      <c r="X115" s="76" t="str">
        <f>IFERROR(IF(AA115=1,T115,IF(W115="Kiegészítő-kategória3",VLOOKUP($I115,'Kiegészítő-kategória3'!$A:$B,2,0),VLOOKUP($I115,'Kiegészítő opció'!$A:$B,2,0))),"-")</f>
        <v>-</v>
      </c>
      <c r="Y115" s="76" t="str">
        <f t="shared" si="14"/>
        <v>NO</v>
      </c>
      <c r="Z115" s="76" t="str">
        <f>IFERROR(VLOOKUP($H115,MAP!#REF!,2,0),"-")</f>
        <v>-</v>
      </c>
      <c r="AA115" s="78" t="str">
        <f>IFERROR(VLOOKUP(H115,'Választott tarifacsomag'!A:E,5,0),"-")</f>
        <v>-</v>
      </c>
      <c r="AB115" s="78">
        <f t="shared" si="15"/>
        <v>0</v>
      </c>
    </row>
    <row r="116" spans="1:28" s="68" customFormat="1" ht="17.25" thickBot="1">
      <c r="A116" s="54"/>
      <c r="B116" s="55"/>
      <c r="C116" s="55"/>
      <c r="D116" s="56"/>
      <c r="E116" s="69" t="str">
        <f t="shared" si="10"/>
        <v xml:space="preserve"> </v>
      </c>
      <c r="F116" s="70" t="str">
        <f t="shared" si="11"/>
        <v/>
      </c>
      <c r="G116" s="71">
        <f t="shared" si="12"/>
        <v>24</v>
      </c>
      <c r="H116" s="55"/>
      <c r="I116" s="55"/>
      <c r="J116" s="56"/>
      <c r="K116" s="58"/>
      <c r="L116" s="59" t="str">
        <f>IFERROR(VLOOKUP($H116,'Választott tarifacsomag'!$A:$D,3,0),"")</f>
        <v/>
      </c>
      <c r="M116" s="60" t="str">
        <f>IFERROR(IF($T116="Ready Business","L",INDEX(KészülékÁrlista!$O:$O,MATCH(Megrendelő!$C116,KészülékÁrlista!$A:$A,0))),"")</f>
        <v/>
      </c>
      <c r="N116" s="55"/>
      <c r="O116" s="56"/>
      <c r="P116" s="56"/>
      <c r="Q116" s="61"/>
      <c r="R116" s="74" t="str">
        <f>IFERROR(INDEX(KészülékÁrlista!B:B,MATCH(Megrendelő!$C116,KészülékÁrlista!$A:$A,0)),"-")</f>
        <v>-</v>
      </c>
      <c r="S116" s="75" t="str">
        <f>IFERROR(IF($B116="Listaár",R116,IF(T116="Ready Business",INDEX(KészülékÁrlista!$A:$P,MATCH(Megrendelő!$C116,KészülékÁrlista!$A:$A,0),MATCH($Z116,KészülékÁrlista!$2:$2,0)),IFERROR(INDEX(KészülékÁrlista!$A:$P,MATCH(Megrendelő!$C116,KészülékÁrlista!$A:$A,0),IF(I116="",MATCH(Megrendelő!$T116,KészülékÁrlista!$2:$2,0),MATCH(Megrendelő!$X116,KészülékÁrlista!$2:$2,0)))," "))),"Nem elérhető")</f>
        <v xml:space="preserve"> </v>
      </c>
      <c r="T116" s="76" t="str">
        <f>IFERROR(VLOOKUP($H116,'Választott tarifacsomag'!$A:$D,2,0),"-")</f>
        <v>-</v>
      </c>
      <c r="U116" s="76" t="b">
        <f t="shared" si="13"/>
        <v>1</v>
      </c>
      <c r="V116" s="77" t="str">
        <f t="shared" si="4"/>
        <v>x</v>
      </c>
      <c r="W116" s="76" t="str">
        <f>IFERROR(IF(B116="Internet opció módosítás","Kiegészítő-kategória3",IF(C116="ReadyPay Bankkártya Terminál","Kiegészítő-kategória4",VLOOKUP($H116,'Választott tarifacsomag'!$A:$D,4,0))),"-")</f>
        <v>-</v>
      </c>
      <c r="X116" s="76" t="str">
        <f>IFERROR(IF(AA116=1,T116,IF(W116="Kiegészítő-kategória3",VLOOKUP($I116,'Kiegészítő-kategória3'!$A:$B,2,0),VLOOKUP($I116,'Kiegészítő opció'!$A:$B,2,0))),"-")</f>
        <v>-</v>
      </c>
      <c r="Y116" s="76" t="str">
        <f t="shared" si="14"/>
        <v>NO</v>
      </c>
      <c r="Z116" s="76" t="str">
        <f>IFERROR(VLOOKUP($H116,MAP!#REF!,2,0),"-")</f>
        <v>-</v>
      </c>
      <c r="AA116" s="78" t="str">
        <f>IFERROR(VLOOKUP(H116,'Választott tarifacsomag'!A:E,5,0),"-")</f>
        <v>-</v>
      </c>
      <c r="AB116" s="78">
        <f t="shared" si="15"/>
        <v>0</v>
      </c>
    </row>
    <row r="117" spans="1:28" s="68" customFormat="1" ht="17.25" thickBot="1">
      <c r="A117" s="54"/>
      <c r="B117" s="55"/>
      <c r="C117" s="55"/>
      <c r="D117" s="56"/>
      <c r="E117" s="69" t="str">
        <f t="shared" si="10"/>
        <v xml:space="preserve"> </v>
      </c>
      <c r="F117" s="70" t="str">
        <f t="shared" si="11"/>
        <v/>
      </c>
      <c r="G117" s="71">
        <f t="shared" si="12"/>
        <v>24</v>
      </c>
      <c r="H117" s="55"/>
      <c r="I117" s="55"/>
      <c r="J117" s="56"/>
      <c r="K117" s="58"/>
      <c r="L117" s="59" t="str">
        <f>IFERROR(VLOOKUP($H117,'Választott tarifacsomag'!$A:$D,3,0),"")</f>
        <v/>
      </c>
      <c r="M117" s="60" t="str">
        <f>IFERROR(IF($T117="Ready Business","L",INDEX(KészülékÁrlista!$O:$O,MATCH(Megrendelő!$C117,KészülékÁrlista!$A:$A,0))),"")</f>
        <v/>
      </c>
      <c r="N117" s="55"/>
      <c r="O117" s="56"/>
      <c r="P117" s="56"/>
      <c r="Q117" s="61"/>
      <c r="R117" s="74" t="str">
        <f>IFERROR(INDEX(KészülékÁrlista!B:B,MATCH(Megrendelő!$C117,KészülékÁrlista!$A:$A,0)),"-")</f>
        <v>-</v>
      </c>
      <c r="S117" s="75" t="str">
        <f>IFERROR(IF($B117="Listaár",R117,IF(T117="Ready Business",INDEX(KészülékÁrlista!$A:$P,MATCH(Megrendelő!$C117,KészülékÁrlista!$A:$A,0),MATCH($Z117,KészülékÁrlista!$2:$2,0)),IFERROR(INDEX(KészülékÁrlista!$A:$P,MATCH(Megrendelő!$C117,KészülékÁrlista!$A:$A,0),IF(I117="",MATCH(Megrendelő!$T117,KészülékÁrlista!$2:$2,0),MATCH(Megrendelő!$X117,KészülékÁrlista!$2:$2,0)))," "))),"Nem elérhető")</f>
        <v xml:space="preserve"> </v>
      </c>
      <c r="T117" s="76" t="str">
        <f>IFERROR(VLOOKUP($H117,'Választott tarifacsomag'!$A:$D,2,0),"-")</f>
        <v>-</v>
      </c>
      <c r="U117" s="76" t="b">
        <f t="shared" si="13"/>
        <v>1</v>
      </c>
      <c r="V117" s="77" t="str">
        <f t="shared" si="4"/>
        <v>x</v>
      </c>
      <c r="W117" s="76" t="str">
        <f>IFERROR(IF(B117="Internet opció módosítás","Kiegészítő-kategória3",IF(C117="ReadyPay Bankkártya Terminál","Kiegészítő-kategória4",VLOOKUP($H117,'Választott tarifacsomag'!$A:$D,4,0))),"-")</f>
        <v>-</v>
      </c>
      <c r="X117" s="76" t="str">
        <f>IFERROR(IF(AA117=1,T117,IF(W117="Kiegészítő-kategória3",VLOOKUP($I117,'Kiegészítő-kategória3'!$A:$B,2,0),VLOOKUP($I117,'Kiegészítő opció'!$A:$B,2,0))),"-")</f>
        <v>-</v>
      </c>
      <c r="Y117" s="76" t="str">
        <f t="shared" si="14"/>
        <v>NO</v>
      </c>
      <c r="Z117" s="76" t="str">
        <f>IFERROR(VLOOKUP($H117,MAP!#REF!,2,0),"-")</f>
        <v>-</v>
      </c>
      <c r="AA117" s="78" t="str">
        <f>IFERROR(VLOOKUP(H117,'Választott tarifacsomag'!A:E,5,0),"-")</f>
        <v>-</v>
      </c>
      <c r="AB117" s="78">
        <f t="shared" si="15"/>
        <v>0</v>
      </c>
    </row>
    <row r="118" spans="1:28" s="68" customFormat="1" ht="17.25" thickBot="1">
      <c r="A118" s="54"/>
      <c r="B118" s="55"/>
      <c r="C118" s="55"/>
      <c r="D118" s="56"/>
      <c r="E118" s="69" t="str">
        <f t="shared" si="10"/>
        <v xml:space="preserve"> </v>
      </c>
      <c r="F118" s="70" t="str">
        <f t="shared" si="11"/>
        <v/>
      </c>
      <c r="G118" s="71">
        <f t="shared" si="12"/>
        <v>24</v>
      </c>
      <c r="H118" s="55"/>
      <c r="I118" s="55"/>
      <c r="J118" s="56"/>
      <c r="K118" s="58"/>
      <c r="L118" s="59" t="str">
        <f>IFERROR(VLOOKUP($H118,'Választott tarifacsomag'!$A:$D,3,0),"")</f>
        <v/>
      </c>
      <c r="M118" s="60" t="str">
        <f>IFERROR(IF($T118="Ready Business","L",INDEX(KészülékÁrlista!$O:$O,MATCH(Megrendelő!$C118,KészülékÁrlista!$A:$A,0))),"")</f>
        <v/>
      </c>
      <c r="N118" s="55"/>
      <c r="O118" s="56"/>
      <c r="P118" s="56"/>
      <c r="Q118" s="61"/>
      <c r="R118" s="74" t="str">
        <f>IFERROR(INDEX(KészülékÁrlista!B:B,MATCH(Megrendelő!$C118,KészülékÁrlista!$A:$A,0)),"-")</f>
        <v>-</v>
      </c>
      <c r="S118" s="75" t="str">
        <f>IFERROR(IF($B118="Listaár",R118,IF(T118="Ready Business",INDEX(KészülékÁrlista!$A:$P,MATCH(Megrendelő!$C118,KészülékÁrlista!$A:$A,0),MATCH($Z118,KészülékÁrlista!$2:$2,0)),IFERROR(INDEX(KészülékÁrlista!$A:$P,MATCH(Megrendelő!$C118,KészülékÁrlista!$A:$A,0),IF(I118="",MATCH(Megrendelő!$T118,KészülékÁrlista!$2:$2,0),MATCH(Megrendelő!$X118,KészülékÁrlista!$2:$2,0)))," "))),"Nem elérhető")</f>
        <v xml:space="preserve"> </v>
      </c>
      <c r="T118" s="76" t="str">
        <f>IFERROR(VLOOKUP($H118,'Választott tarifacsomag'!$A:$D,2,0),"-")</f>
        <v>-</v>
      </c>
      <c r="U118" s="76" t="b">
        <f t="shared" si="13"/>
        <v>1</v>
      </c>
      <c r="V118" s="77" t="str">
        <f t="shared" si="4"/>
        <v>x</v>
      </c>
      <c r="W118" s="76" t="str">
        <f>IFERROR(IF(B118="Internet opció módosítás","Kiegészítő-kategória3",IF(C118="ReadyPay Bankkártya Terminál","Kiegészítő-kategória4",VLOOKUP($H118,'Választott tarifacsomag'!$A:$D,4,0))),"-")</f>
        <v>-</v>
      </c>
      <c r="X118" s="76" t="str">
        <f>IFERROR(IF(AA118=1,T118,IF(W118="Kiegészítő-kategória3",VLOOKUP($I118,'Kiegészítő-kategória3'!$A:$B,2,0),VLOOKUP($I118,'Kiegészítő opció'!$A:$B,2,0))),"-")</f>
        <v>-</v>
      </c>
      <c r="Y118" s="76" t="str">
        <f t="shared" si="14"/>
        <v>NO</v>
      </c>
      <c r="Z118" s="76" t="str">
        <f>IFERROR(VLOOKUP($H118,MAP!#REF!,2,0),"-")</f>
        <v>-</v>
      </c>
      <c r="AA118" s="78" t="str">
        <f>IFERROR(VLOOKUP(H118,'Választott tarifacsomag'!A:E,5,0),"-")</f>
        <v>-</v>
      </c>
      <c r="AB118" s="78">
        <f t="shared" si="15"/>
        <v>0</v>
      </c>
    </row>
    <row r="119" spans="1:28" s="68" customFormat="1" ht="17.25" thickBot="1">
      <c r="A119" s="54"/>
      <c r="B119" s="55"/>
      <c r="C119" s="55"/>
      <c r="D119" s="56"/>
      <c r="E119" s="69" t="str">
        <f t="shared" si="10"/>
        <v xml:space="preserve"> </v>
      </c>
      <c r="F119" s="70" t="str">
        <f t="shared" si="11"/>
        <v/>
      </c>
      <c r="G119" s="71">
        <f t="shared" si="12"/>
        <v>24</v>
      </c>
      <c r="H119" s="55"/>
      <c r="I119" s="55"/>
      <c r="J119" s="56"/>
      <c r="K119" s="58"/>
      <c r="L119" s="59" t="str">
        <f>IFERROR(VLOOKUP($H119,'Választott tarifacsomag'!$A:$D,3,0),"")</f>
        <v/>
      </c>
      <c r="M119" s="60" t="str">
        <f>IFERROR(IF($T119="Ready Business","L",INDEX(KészülékÁrlista!$O:$O,MATCH(Megrendelő!$C119,KészülékÁrlista!$A:$A,0))),"")</f>
        <v/>
      </c>
      <c r="N119" s="55"/>
      <c r="O119" s="56"/>
      <c r="P119" s="56"/>
      <c r="Q119" s="61"/>
      <c r="R119" s="74" t="str">
        <f>IFERROR(INDEX(KészülékÁrlista!B:B,MATCH(Megrendelő!$C119,KészülékÁrlista!$A:$A,0)),"-")</f>
        <v>-</v>
      </c>
      <c r="S119" s="75" t="str">
        <f>IFERROR(IF($B119="Listaár",R119,IF(T119="Ready Business",INDEX(KészülékÁrlista!$A:$P,MATCH(Megrendelő!$C119,KészülékÁrlista!$A:$A,0),MATCH($Z119,KészülékÁrlista!$2:$2,0)),IFERROR(INDEX(KészülékÁrlista!$A:$P,MATCH(Megrendelő!$C119,KészülékÁrlista!$A:$A,0),IF(I119="",MATCH(Megrendelő!$T119,KészülékÁrlista!$2:$2,0),MATCH(Megrendelő!$X119,KészülékÁrlista!$2:$2,0)))," "))),"Nem elérhető")</f>
        <v xml:space="preserve"> </v>
      </c>
      <c r="T119" s="76" t="str">
        <f>IFERROR(VLOOKUP($H119,'Választott tarifacsomag'!$A:$D,2,0),"-")</f>
        <v>-</v>
      </c>
      <c r="U119" s="76" t="b">
        <f t="shared" si="13"/>
        <v>1</v>
      </c>
      <c r="V119" s="77" t="str">
        <f t="shared" si="4"/>
        <v>x</v>
      </c>
      <c r="W119" s="76" t="str">
        <f>IFERROR(IF(B119="Internet opció módosítás","Kiegészítő-kategória3",IF(C119="ReadyPay Bankkártya Terminál","Kiegészítő-kategória4",VLOOKUP($H119,'Választott tarifacsomag'!$A:$D,4,0))),"-")</f>
        <v>-</v>
      </c>
      <c r="X119" s="76" t="str">
        <f>IFERROR(IF(AA119=1,T119,IF(W119="Kiegészítő-kategória3",VLOOKUP($I119,'Kiegészítő-kategória3'!$A:$B,2,0),VLOOKUP($I119,'Kiegészítő opció'!$A:$B,2,0))),"-")</f>
        <v>-</v>
      </c>
      <c r="Y119" s="76" t="str">
        <f t="shared" si="14"/>
        <v>NO</v>
      </c>
      <c r="Z119" s="76" t="str">
        <f>IFERROR(VLOOKUP($H119,MAP!#REF!,2,0),"-")</f>
        <v>-</v>
      </c>
      <c r="AA119" s="78" t="str">
        <f>IFERROR(VLOOKUP(H119,'Választott tarifacsomag'!A:E,5,0),"-")</f>
        <v>-</v>
      </c>
      <c r="AB119" s="78">
        <f t="shared" si="15"/>
        <v>0</v>
      </c>
    </row>
    <row r="120" spans="1:28" s="68" customFormat="1" ht="17.25" thickBot="1">
      <c r="A120" s="54"/>
      <c r="B120" s="55"/>
      <c r="C120" s="55"/>
      <c r="D120" s="56"/>
      <c r="E120" s="69" t="str">
        <f t="shared" si="10"/>
        <v xml:space="preserve"> </v>
      </c>
      <c r="F120" s="70" t="str">
        <f t="shared" si="11"/>
        <v/>
      </c>
      <c r="G120" s="71">
        <f t="shared" si="12"/>
        <v>24</v>
      </c>
      <c r="H120" s="55"/>
      <c r="I120" s="55"/>
      <c r="J120" s="56"/>
      <c r="K120" s="58"/>
      <c r="L120" s="59" t="str">
        <f>IFERROR(VLOOKUP($H120,'Választott tarifacsomag'!$A:$D,3,0),"")</f>
        <v/>
      </c>
      <c r="M120" s="60" t="str">
        <f>IFERROR(IF($T120="Ready Business","L",INDEX(KészülékÁrlista!$O:$O,MATCH(Megrendelő!$C120,KészülékÁrlista!$A:$A,0))),"")</f>
        <v/>
      </c>
      <c r="N120" s="55"/>
      <c r="O120" s="56"/>
      <c r="P120" s="56"/>
      <c r="Q120" s="61"/>
      <c r="R120" s="74" t="str">
        <f>IFERROR(INDEX(KészülékÁrlista!B:B,MATCH(Megrendelő!$C120,KészülékÁrlista!$A:$A,0)),"-")</f>
        <v>-</v>
      </c>
      <c r="S120" s="75" t="str">
        <f>IFERROR(IF($B120="Listaár",R120,IF(T120="Ready Business",INDEX(KészülékÁrlista!$A:$P,MATCH(Megrendelő!$C120,KészülékÁrlista!$A:$A,0),MATCH($Z120,KészülékÁrlista!$2:$2,0)),IFERROR(INDEX(KészülékÁrlista!$A:$P,MATCH(Megrendelő!$C120,KészülékÁrlista!$A:$A,0),IF(I120="",MATCH(Megrendelő!$T120,KészülékÁrlista!$2:$2,0),MATCH(Megrendelő!$X120,KészülékÁrlista!$2:$2,0)))," "))),"Nem elérhető")</f>
        <v xml:space="preserve"> </v>
      </c>
      <c r="T120" s="76" t="str">
        <f>IFERROR(VLOOKUP($H120,'Választott tarifacsomag'!$A:$D,2,0),"-")</f>
        <v>-</v>
      </c>
      <c r="U120" s="76" t="b">
        <f t="shared" si="13"/>
        <v>1</v>
      </c>
      <c r="V120" s="77" t="str">
        <f t="shared" si="4"/>
        <v>x</v>
      </c>
      <c r="W120" s="76" t="str">
        <f>IFERROR(IF(B120="Internet opció módosítás","Kiegészítő-kategória3",IF(C120="ReadyPay Bankkártya Terminál","Kiegészítő-kategória4",VLOOKUP($H120,'Választott tarifacsomag'!$A:$D,4,0))),"-")</f>
        <v>-</v>
      </c>
      <c r="X120" s="76" t="str">
        <f>IFERROR(IF(AA120=1,T120,IF(W120="Kiegészítő-kategória3",VLOOKUP($I120,'Kiegészítő-kategória3'!$A:$B,2,0),VLOOKUP($I120,'Kiegészítő opció'!$A:$B,2,0))),"-")</f>
        <v>-</v>
      </c>
      <c r="Y120" s="76" t="str">
        <f t="shared" si="14"/>
        <v>NO</v>
      </c>
      <c r="Z120" s="76" t="str">
        <f>IFERROR(VLOOKUP($H120,MAP!#REF!,2,0),"-")</f>
        <v>-</v>
      </c>
      <c r="AA120" s="78" t="str">
        <f>IFERROR(VLOOKUP(H120,'Választott tarifacsomag'!A:E,5,0),"-")</f>
        <v>-</v>
      </c>
      <c r="AB120" s="78">
        <f t="shared" si="15"/>
        <v>0</v>
      </c>
    </row>
    <row r="121" spans="1:28" s="68" customFormat="1" ht="17.25" thickBot="1">
      <c r="A121" s="54"/>
      <c r="B121" s="55"/>
      <c r="C121" s="55"/>
      <c r="D121" s="56"/>
      <c r="E121" s="69" t="str">
        <f t="shared" si="10"/>
        <v xml:space="preserve"> </v>
      </c>
      <c r="F121" s="70" t="str">
        <f t="shared" si="11"/>
        <v/>
      </c>
      <c r="G121" s="71">
        <f t="shared" si="12"/>
        <v>24</v>
      </c>
      <c r="H121" s="55"/>
      <c r="I121" s="55"/>
      <c r="J121" s="56"/>
      <c r="K121" s="58"/>
      <c r="L121" s="59" t="str">
        <f>IFERROR(VLOOKUP($H121,'Választott tarifacsomag'!$A:$D,3,0),"")</f>
        <v/>
      </c>
      <c r="M121" s="60" t="str">
        <f>IFERROR(IF($T121="Ready Business","L",INDEX(KészülékÁrlista!$O:$O,MATCH(Megrendelő!$C121,KészülékÁrlista!$A:$A,0))),"")</f>
        <v/>
      </c>
      <c r="N121" s="55"/>
      <c r="O121" s="56"/>
      <c r="P121" s="56"/>
      <c r="Q121" s="61"/>
      <c r="R121" s="74" t="str">
        <f>IFERROR(INDEX(KészülékÁrlista!B:B,MATCH(Megrendelő!$C121,KészülékÁrlista!$A:$A,0)),"-")</f>
        <v>-</v>
      </c>
      <c r="S121" s="75" t="str">
        <f>IFERROR(IF($B121="Listaár",R121,IF(T121="Ready Business",INDEX(KészülékÁrlista!$A:$P,MATCH(Megrendelő!$C121,KészülékÁrlista!$A:$A,0),MATCH($Z121,KészülékÁrlista!$2:$2,0)),IFERROR(INDEX(KészülékÁrlista!$A:$P,MATCH(Megrendelő!$C121,KészülékÁrlista!$A:$A,0),IF(I121="",MATCH(Megrendelő!$T121,KészülékÁrlista!$2:$2,0),MATCH(Megrendelő!$X121,KészülékÁrlista!$2:$2,0)))," "))),"Nem elérhető")</f>
        <v xml:space="preserve"> </v>
      </c>
      <c r="T121" s="76" t="str">
        <f>IFERROR(VLOOKUP($H121,'Választott tarifacsomag'!$A:$D,2,0),"-")</f>
        <v>-</v>
      </c>
      <c r="U121" s="76" t="b">
        <f t="shared" si="13"/>
        <v>1</v>
      </c>
      <c r="V121" s="77" t="str">
        <f t="shared" si="4"/>
        <v>x</v>
      </c>
      <c r="W121" s="76" t="str">
        <f>IFERROR(IF(B121="Internet opció módosítás","Kiegészítő-kategória3",IF(C121="ReadyPay Bankkártya Terminál","Kiegészítő-kategória4",VLOOKUP($H121,'Választott tarifacsomag'!$A:$D,4,0))),"-")</f>
        <v>-</v>
      </c>
      <c r="X121" s="76" t="str">
        <f>IFERROR(IF(AA121=1,T121,IF(W121="Kiegészítő-kategória3",VLOOKUP($I121,'Kiegészítő-kategória3'!$A:$B,2,0),VLOOKUP($I121,'Kiegészítő opció'!$A:$B,2,0))),"-")</f>
        <v>-</v>
      </c>
      <c r="Y121" s="76" t="str">
        <f t="shared" si="14"/>
        <v>NO</v>
      </c>
      <c r="Z121" s="76" t="str">
        <f>IFERROR(VLOOKUP($H121,MAP!#REF!,2,0),"-")</f>
        <v>-</v>
      </c>
      <c r="AA121" s="78" t="str">
        <f>IFERROR(VLOOKUP(H121,'Választott tarifacsomag'!A:E,5,0),"-")</f>
        <v>-</v>
      </c>
      <c r="AB121" s="78">
        <f t="shared" si="15"/>
        <v>0</v>
      </c>
    </row>
    <row r="122" spans="1:28" s="68" customFormat="1" ht="17.25" thickBot="1">
      <c r="A122" s="54"/>
      <c r="B122" s="55"/>
      <c r="C122" s="55"/>
      <c r="D122" s="56"/>
      <c r="E122" s="69" t="str">
        <f t="shared" si="10"/>
        <v xml:space="preserve"> </v>
      </c>
      <c r="F122" s="70" t="str">
        <f t="shared" si="11"/>
        <v/>
      </c>
      <c r="G122" s="71">
        <f t="shared" si="12"/>
        <v>24</v>
      </c>
      <c r="H122" s="55"/>
      <c r="I122" s="55"/>
      <c r="J122" s="56"/>
      <c r="K122" s="58"/>
      <c r="L122" s="59" t="str">
        <f>IFERROR(VLOOKUP($H122,'Választott tarifacsomag'!$A:$D,3,0),"")</f>
        <v/>
      </c>
      <c r="M122" s="60" t="str">
        <f>IFERROR(IF($T122="Ready Business","L",INDEX(KészülékÁrlista!$O:$O,MATCH(Megrendelő!$C122,KészülékÁrlista!$A:$A,0))),"")</f>
        <v/>
      </c>
      <c r="N122" s="55"/>
      <c r="O122" s="56"/>
      <c r="P122" s="56"/>
      <c r="Q122" s="61"/>
      <c r="R122" s="74" t="str">
        <f>IFERROR(INDEX(KészülékÁrlista!B:B,MATCH(Megrendelő!$C122,KészülékÁrlista!$A:$A,0)),"-")</f>
        <v>-</v>
      </c>
      <c r="S122" s="75" t="str">
        <f>IFERROR(IF($B122="Listaár",R122,IF(T122="Ready Business",INDEX(KészülékÁrlista!$A:$P,MATCH(Megrendelő!$C122,KészülékÁrlista!$A:$A,0),MATCH($Z122,KészülékÁrlista!$2:$2,0)),IFERROR(INDEX(KészülékÁrlista!$A:$P,MATCH(Megrendelő!$C122,KészülékÁrlista!$A:$A,0),IF(I122="",MATCH(Megrendelő!$T122,KészülékÁrlista!$2:$2,0),MATCH(Megrendelő!$X122,KészülékÁrlista!$2:$2,0)))," "))),"Nem elérhető")</f>
        <v xml:space="preserve"> </v>
      </c>
      <c r="T122" s="76" t="str">
        <f>IFERROR(VLOOKUP($H122,'Választott tarifacsomag'!$A:$D,2,0),"-")</f>
        <v>-</v>
      </c>
      <c r="U122" s="76" t="b">
        <f t="shared" si="13"/>
        <v>1</v>
      </c>
      <c r="V122" s="77" t="str">
        <f t="shared" si="4"/>
        <v>x</v>
      </c>
      <c r="W122" s="76" t="str">
        <f>IFERROR(IF(B122="Internet opció módosítás","Kiegészítő-kategória3",IF(C122="ReadyPay Bankkártya Terminál","Kiegészítő-kategória4",VLOOKUP($H122,'Választott tarifacsomag'!$A:$D,4,0))),"-")</f>
        <v>-</v>
      </c>
      <c r="X122" s="76" t="str">
        <f>IFERROR(IF(AA122=1,T122,IF(W122="Kiegészítő-kategória3",VLOOKUP($I122,'Kiegészítő-kategória3'!$A:$B,2,0),VLOOKUP($I122,'Kiegészítő opció'!$A:$B,2,0))),"-")</f>
        <v>-</v>
      </c>
      <c r="Y122" s="76" t="str">
        <f>IFERROR(IF(FIND("Ready Business",H122)&gt;0,"YES","NO"),"NO")</f>
        <v>NO</v>
      </c>
      <c r="Z122" s="76" t="str">
        <f>IFERROR(VLOOKUP($H122,MAP!#REF!,2,0),"-")</f>
        <v>-</v>
      </c>
      <c r="AA122" s="78" t="str">
        <f>IFERROR(VLOOKUP(H122,'Választott tarifacsomag'!A:E,5,0),"-")</f>
        <v>-</v>
      </c>
      <c r="AB122" s="78">
        <f t="shared" si="15"/>
        <v>0</v>
      </c>
    </row>
    <row r="123" spans="1:28" s="68" customFormat="1">
      <c r="A123" s="54"/>
      <c r="B123" s="55"/>
      <c r="C123" s="55"/>
      <c r="D123" s="56"/>
      <c r="E123" s="69" t="str">
        <f t="shared" si="10"/>
        <v xml:space="preserve"> </v>
      </c>
      <c r="F123" s="70" t="str">
        <f t="shared" si="11"/>
        <v/>
      </c>
      <c r="G123" s="71">
        <f t="shared" si="12"/>
        <v>24</v>
      </c>
      <c r="H123" s="55"/>
      <c r="I123" s="55"/>
      <c r="J123" s="56"/>
      <c r="K123" s="58"/>
      <c r="L123" s="59" t="str">
        <f>IFERROR(VLOOKUP($H123,'Választott tarifacsomag'!$A:$D,3,0),"")</f>
        <v/>
      </c>
      <c r="M123" s="60" t="str">
        <f>IFERROR(IF($T123="Ready Business","L",INDEX(KészülékÁrlista!$O:$O,MATCH(Megrendelő!$C123,KészülékÁrlista!$A:$A,0))),"")</f>
        <v/>
      </c>
      <c r="N123" s="55"/>
      <c r="O123" s="56"/>
      <c r="P123" s="56"/>
      <c r="Q123" s="61"/>
      <c r="R123" s="74" t="str">
        <f>IFERROR(INDEX(KészülékÁrlista!B:B,MATCH(Megrendelő!$C123,KészülékÁrlista!$A:$A,0)),"-")</f>
        <v>-</v>
      </c>
      <c r="S123" s="75" t="str">
        <f>IFERROR(IF($B123="Listaár",R123,IF(T123="Ready Business",INDEX(KészülékÁrlista!$A:$P,MATCH(Megrendelő!$C123,KészülékÁrlista!$A:$A,0),MATCH($Z123,KészülékÁrlista!$2:$2,0)),IFERROR(INDEX(KészülékÁrlista!$A:$P,MATCH(Megrendelő!$C123,KészülékÁrlista!$A:$A,0),IF(I123="",MATCH(Megrendelő!$T123,KészülékÁrlista!$2:$2,0),MATCH(Megrendelő!$X123,KészülékÁrlista!$2:$2,0)))," "))),"Nem elérhető")</f>
        <v xml:space="preserve"> </v>
      </c>
      <c r="T123" s="76" t="str">
        <f>IFERROR(VLOOKUP($H123,'Választott tarifacsomag'!$A:$D,2,0),"-")</f>
        <v>-</v>
      </c>
      <c r="U123" s="76" t="b">
        <f t="shared" si="13"/>
        <v>1</v>
      </c>
      <c r="V123" s="77" t="str">
        <f t="shared" si="4"/>
        <v>x</v>
      </c>
      <c r="W123" s="76" t="str">
        <f>IFERROR(IF(B123="Internet opció módosítás","Kiegészítő-kategória3",IF(C123="ReadyPay Bankkártya Terminál","Kiegészítő-kategória4",VLOOKUP($H123,'Választott tarifacsomag'!$A:$D,4,0))),"-")</f>
        <v>-</v>
      </c>
      <c r="X123" s="76" t="str">
        <f>IFERROR(IF(AA123=1,T123,IF(W123="Kiegészítő-kategória3",VLOOKUP($I123,'Kiegészítő-kategória3'!$A:$B,2,0),VLOOKUP($I123,'Kiegészítő opció'!$A:$B,2,0))),"-")</f>
        <v>-</v>
      </c>
      <c r="Y123" s="76" t="str">
        <f t="shared" si="14"/>
        <v>NO</v>
      </c>
      <c r="Z123" s="76" t="str">
        <f>IFERROR(VLOOKUP($H123,MAP!#REF!,2,0),"-")</f>
        <v>-</v>
      </c>
      <c r="AA123" s="78" t="str">
        <f>IFERROR(VLOOKUP(H123,'Választott tarifacsomag'!A:E,5,0),"-")</f>
        <v>-</v>
      </c>
      <c r="AB123" s="78">
        <f t="shared" si="15"/>
        <v>0</v>
      </c>
    </row>
    <row r="124" spans="1:28" s="68" customFormat="1">
      <c r="A124" s="79"/>
      <c r="B124" s="80"/>
      <c r="C124" s="80"/>
      <c r="D124" s="80"/>
      <c r="E124" s="81"/>
      <c r="F124" s="81"/>
      <c r="G124" s="82"/>
      <c r="H124" s="81"/>
      <c r="I124" s="81"/>
      <c r="J124" s="81"/>
      <c r="K124" s="81"/>
      <c r="L124" s="83" t="str">
        <f>IFERROR(VLOOKUP($H124,'Választott tarifacsomag'!$A:$D,3,0),"")</f>
        <v/>
      </c>
      <c r="M124" s="84"/>
      <c r="N124" s="80"/>
      <c r="O124" s="80"/>
      <c r="P124" s="85"/>
      <c r="Q124" s="86"/>
      <c r="R124" s="87"/>
      <c r="S124" s="87"/>
      <c r="T124" s="87"/>
      <c r="U124" s="87"/>
      <c r="V124" s="87"/>
      <c r="W124" s="87"/>
      <c r="X124" s="87"/>
      <c r="Y124" s="87"/>
      <c r="Z124" s="87"/>
      <c r="AA124" s="87"/>
      <c r="AB124" s="87"/>
    </row>
    <row r="125" spans="1:28" s="68" customFormat="1">
      <c r="A125" s="79"/>
      <c r="B125" s="80"/>
      <c r="C125" s="80"/>
      <c r="D125" s="80"/>
      <c r="E125" s="88"/>
      <c r="F125" s="88"/>
      <c r="G125" s="89"/>
      <c r="H125" s="81"/>
      <c r="I125" s="81"/>
      <c r="J125" s="81"/>
      <c r="K125" s="81"/>
      <c r="L125" s="83" t="str">
        <f>IFERROR(VLOOKUP($H125,'Választott tarifacsomag'!$A:$D,3,0),"")</f>
        <v/>
      </c>
      <c r="M125" s="80"/>
      <c r="N125" s="90"/>
      <c r="O125" s="90"/>
      <c r="P125" s="91"/>
      <c r="Q125" s="92"/>
      <c r="R125" s="87"/>
      <c r="S125" s="87"/>
      <c r="T125" s="87"/>
      <c r="U125" s="87"/>
      <c r="V125" s="87"/>
      <c r="W125" s="87"/>
      <c r="X125" s="87"/>
      <c r="Y125" s="87"/>
      <c r="Z125" s="87"/>
      <c r="AA125" s="87"/>
      <c r="AB125" s="87"/>
    </row>
    <row r="126" spans="1:28" s="68" customFormat="1">
      <c r="A126" s="93"/>
      <c r="B126" s="90"/>
      <c r="C126" s="90"/>
      <c r="D126" s="90"/>
      <c r="E126" s="88"/>
      <c r="F126" s="88"/>
      <c r="G126" s="89"/>
      <c r="H126" s="94"/>
      <c r="I126" s="94"/>
      <c r="J126" s="94"/>
      <c r="K126" s="94"/>
      <c r="L126" s="88" t="str">
        <f>IFERROR(VLOOKUP($H126,'Választott tarifacsomag'!$A:$D,3,0),"")</f>
        <v/>
      </c>
      <c r="M126" s="90"/>
      <c r="N126" s="90"/>
      <c r="O126" s="90"/>
      <c r="P126" s="91"/>
      <c r="Q126" s="92"/>
      <c r="R126" s="87"/>
      <c r="S126" s="87"/>
      <c r="T126" s="87"/>
      <c r="U126" s="87"/>
      <c r="V126" s="87"/>
      <c r="W126" s="87"/>
      <c r="X126" s="87"/>
      <c r="Y126" s="87"/>
      <c r="Z126" s="87"/>
      <c r="AA126" s="87"/>
      <c r="AB126" s="87"/>
    </row>
    <row r="127" spans="1:28" ht="15" customHeight="1">
      <c r="A127" s="423" t="s">
        <v>119</v>
      </c>
      <c r="B127" s="424"/>
      <c r="C127" s="424"/>
      <c r="D127" s="424"/>
      <c r="E127" s="424"/>
      <c r="F127" s="424"/>
      <c r="G127" s="424"/>
      <c r="H127" s="424"/>
      <c r="I127" s="424"/>
      <c r="J127" s="424"/>
      <c r="K127" s="424"/>
      <c r="L127" s="424"/>
      <c r="M127" s="424"/>
      <c r="N127" s="424"/>
      <c r="O127" s="424"/>
      <c r="P127" s="424"/>
      <c r="Q127" s="425"/>
      <c r="R127" s="95"/>
      <c r="S127" s="95"/>
      <c r="T127" s="95"/>
      <c r="U127" s="95"/>
      <c r="V127" s="95"/>
      <c r="W127" s="95"/>
      <c r="X127" s="95"/>
      <c r="Y127" s="95"/>
      <c r="Z127" s="95"/>
      <c r="AA127" s="95"/>
      <c r="AB127" s="95"/>
    </row>
    <row r="128" spans="1:28" ht="15" customHeight="1" thickBot="1">
      <c r="A128" s="426"/>
      <c r="B128" s="427"/>
      <c r="C128" s="427"/>
      <c r="D128" s="427"/>
      <c r="E128" s="427"/>
      <c r="F128" s="427"/>
      <c r="G128" s="427"/>
      <c r="H128" s="427"/>
      <c r="I128" s="427"/>
      <c r="J128" s="427"/>
      <c r="K128" s="427"/>
      <c r="L128" s="427"/>
      <c r="M128" s="427"/>
      <c r="N128" s="427"/>
      <c r="O128" s="427"/>
      <c r="P128" s="427"/>
      <c r="Q128" s="428"/>
      <c r="R128" s="95"/>
      <c r="S128" s="95"/>
      <c r="T128" s="95"/>
      <c r="U128" s="95"/>
      <c r="V128" s="95"/>
      <c r="W128" s="95"/>
      <c r="X128" s="95"/>
      <c r="Y128" s="95"/>
      <c r="Z128" s="95"/>
      <c r="AA128" s="95"/>
      <c r="AB128" s="95"/>
    </row>
    <row r="129" spans="1:28" ht="15.75" customHeight="1" thickBot="1">
      <c r="A129" s="410"/>
      <c r="B129" s="411"/>
      <c r="C129" s="411"/>
      <c r="D129" s="411"/>
      <c r="E129" s="411"/>
      <c r="F129" s="411"/>
      <c r="G129" s="411"/>
      <c r="H129" s="411"/>
      <c r="I129" s="411"/>
      <c r="J129" s="411"/>
      <c r="K129" s="411"/>
      <c r="L129" s="411"/>
      <c r="M129" s="411"/>
      <c r="N129" s="411"/>
      <c r="O129" s="411"/>
      <c r="P129" s="411"/>
      <c r="Q129" s="412"/>
      <c r="R129" s="95"/>
      <c r="S129" s="95"/>
      <c r="T129" s="95"/>
      <c r="U129" s="95"/>
      <c r="V129" s="95"/>
      <c r="W129" s="95"/>
      <c r="X129" s="95"/>
      <c r="Y129" s="95"/>
      <c r="Z129" s="95"/>
      <c r="AA129" s="95"/>
      <c r="AB129" s="95"/>
    </row>
    <row r="130" spans="1:28" ht="15.75" customHeight="1">
      <c r="A130" s="96" t="s">
        <v>712</v>
      </c>
      <c r="B130" s="97"/>
      <c r="C130" s="97"/>
      <c r="D130" s="97"/>
      <c r="E130" s="97"/>
      <c r="F130" s="97"/>
      <c r="G130" s="97"/>
      <c r="H130" s="97"/>
      <c r="I130" s="97"/>
      <c r="J130" s="97"/>
      <c r="K130" s="97"/>
      <c r="L130" s="97"/>
      <c r="M130" s="97"/>
      <c r="N130" s="97"/>
      <c r="O130" s="97"/>
      <c r="P130" s="97"/>
      <c r="Q130" s="97"/>
      <c r="R130" s="95"/>
      <c r="S130" s="95"/>
      <c r="T130" s="95"/>
      <c r="U130" s="95"/>
      <c r="V130" s="95"/>
      <c r="W130" s="95"/>
      <c r="X130" s="95"/>
      <c r="Y130" s="95"/>
      <c r="Z130" s="95"/>
      <c r="AA130" s="95"/>
      <c r="AB130" s="95"/>
    </row>
    <row r="131" spans="1:28" ht="15.75" customHeight="1">
      <c r="A131" s="415" t="s">
        <v>713</v>
      </c>
      <c r="B131" s="415"/>
      <c r="C131" s="415"/>
      <c r="D131" s="415"/>
      <c r="E131" s="415"/>
      <c r="F131" s="415"/>
      <c r="G131" s="415"/>
      <c r="H131" s="415"/>
      <c r="I131" s="415"/>
      <c r="J131" s="415"/>
      <c r="K131" s="415"/>
      <c r="L131" s="415"/>
      <c r="M131" s="415"/>
      <c r="N131" s="415"/>
      <c r="O131" s="415"/>
      <c r="P131" s="415"/>
      <c r="Q131" s="415"/>
      <c r="R131" s="95"/>
      <c r="S131" s="95"/>
      <c r="T131" s="95"/>
      <c r="U131" s="95"/>
      <c r="V131" s="95"/>
      <c r="W131" s="95"/>
      <c r="X131" s="95"/>
      <c r="Y131" s="95"/>
      <c r="Z131" s="95"/>
      <c r="AA131" s="95"/>
      <c r="AB131" s="95"/>
    </row>
    <row r="132" spans="1:28" ht="15.75" customHeight="1">
      <c r="A132" s="405" t="s">
        <v>714</v>
      </c>
      <c r="B132" s="405"/>
      <c r="C132" s="405"/>
      <c r="D132" s="405"/>
      <c r="E132" s="405"/>
      <c r="F132" s="405"/>
      <c r="G132" s="405"/>
      <c r="H132" s="405"/>
      <c r="I132" s="405"/>
      <c r="J132" s="405"/>
      <c r="K132" s="405"/>
      <c r="L132" s="405"/>
      <c r="M132" s="405"/>
      <c r="N132" s="405"/>
      <c r="O132" s="405"/>
      <c r="P132" s="405"/>
      <c r="Q132" s="405"/>
      <c r="R132" s="95"/>
      <c r="S132" s="95"/>
      <c r="T132" s="95"/>
      <c r="U132" s="95"/>
      <c r="V132" s="95"/>
      <c r="W132" s="95"/>
      <c r="X132" s="95"/>
      <c r="Y132" s="95"/>
      <c r="Z132" s="95"/>
      <c r="AA132" s="95"/>
      <c r="AB132" s="95"/>
    </row>
    <row r="133" spans="1:28" ht="28.5" customHeight="1">
      <c r="A133" s="404" t="s">
        <v>715</v>
      </c>
      <c r="B133" s="404"/>
      <c r="C133" s="404"/>
      <c r="D133" s="404"/>
      <c r="E133" s="404"/>
      <c r="F133" s="404"/>
      <c r="G133" s="404"/>
      <c r="H133" s="404"/>
      <c r="I133" s="404"/>
      <c r="J133" s="404"/>
      <c r="K133" s="404"/>
      <c r="L133" s="404"/>
      <c r="M133" s="404"/>
      <c r="N133" s="404"/>
      <c r="O133" s="404"/>
      <c r="P133" s="404"/>
      <c r="Q133" s="404"/>
      <c r="R133" s="98"/>
      <c r="S133" s="98"/>
      <c r="T133" s="98"/>
      <c r="U133" s="98"/>
      <c r="V133" s="98"/>
      <c r="W133" s="98"/>
      <c r="X133" s="98"/>
      <c r="Y133" s="98"/>
      <c r="Z133" s="98"/>
      <c r="AA133" s="98"/>
      <c r="AB133" s="98"/>
    </row>
    <row r="134" spans="1:28" ht="28.5" customHeight="1">
      <c r="A134" s="400" t="s">
        <v>716</v>
      </c>
      <c r="B134" s="400"/>
      <c r="C134" s="400"/>
      <c r="D134" s="400"/>
      <c r="E134" s="400"/>
      <c r="F134" s="400"/>
      <c r="G134" s="400"/>
      <c r="H134" s="400"/>
      <c r="I134" s="400"/>
      <c r="J134" s="400"/>
      <c r="K134" s="400"/>
      <c r="L134" s="400"/>
      <c r="M134" s="400"/>
      <c r="N134" s="400"/>
      <c r="O134" s="400"/>
      <c r="P134" s="400"/>
      <c r="Q134" s="400"/>
      <c r="R134" s="98"/>
      <c r="S134" s="98"/>
      <c r="T134" s="98"/>
      <c r="U134" s="98"/>
      <c r="V134" s="98"/>
      <c r="W134" s="98"/>
      <c r="X134" s="98"/>
      <c r="Y134" s="98"/>
      <c r="Z134" s="98"/>
      <c r="AA134" s="98"/>
      <c r="AB134" s="98"/>
    </row>
    <row r="135" spans="1:28" ht="26.25" customHeight="1">
      <c r="A135" s="404" t="s">
        <v>717</v>
      </c>
      <c r="B135" s="404"/>
      <c r="C135" s="404"/>
      <c r="D135" s="404"/>
      <c r="E135" s="404"/>
      <c r="F135" s="404"/>
      <c r="G135" s="404"/>
      <c r="H135" s="404"/>
      <c r="I135" s="404"/>
      <c r="J135" s="404"/>
      <c r="K135" s="404"/>
      <c r="L135" s="404"/>
      <c r="M135" s="404"/>
      <c r="N135" s="404"/>
      <c r="O135" s="404"/>
      <c r="P135" s="404"/>
      <c r="Q135" s="404"/>
      <c r="R135" s="98"/>
      <c r="S135" s="98"/>
      <c r="T135" s="98"/>
      <c r="U135" s="98"/>
      <c r="V135" s="98"/>
      <c r="W135" s="98"/>
      <c r="X135" s="98"/>
      <c r="Y135" s="98"/>
      <c r="Z135" s="98"/>
      <c r="AA135" s="98"/>
      <c r="AB135" s="98"/>
    </row>
    <row r="136" spans="1:28">
      <c r="A136" s="96" t="s">
        <v>718</v>
      </c>
      <c r="B136" s="96"/>
      <c r="C136" s="96"/>
      <c r="D136" s="96"/>
      <c r="E136" s="96"/>
      <c r="F136" s="96"/>
      <c r="G136" s="96"/>
      <c r="H136" s="96"/>
      <c r="I136" s="96"/>
      <c r="J136" s="96"/>
      <c r="K136" s="96"/>
      <c r="L136" s="96"/>
      <c r="M136" s="96"/>
      <c r="N136" s="96"/>
      <c r="O136" s="96"/>
      <c r="P136" s="96"/>
      <c r="Q136" s="96"/>
      <c r="R136" s="98"/>
      <c r="S136" s="98"/>
      <c r="T136" s="98"/>
      <c r="U136" s="98"/>
      <c r="V136" s="98"/>
      <c r="W136" s="98"/>
      <c r="X136" s="98"/>
      <c r="Y136" s="98"/>
      <c r="Z136" s="98"/>
      <c r="AA136" s="98"/>
      <c r="AB136" s="98"/>
    </row>
    <row r="137" spans="1:28">
      <c r="A137" s="99" t="s">
        <v>719</v>
      </c>
      <c r="B137" s="99"/>
      <c r="C137" s="99"/>
      <c r="D137" s="99"/>
      <c r="E137" s="99"/>
      <c r="F137" s="99"/>
      <c r="G137" s="99"/>
      <c r="H137" s="99"/>
      <c r="I137" s="99"/>
      <c r="J137" s="99"/>
      <c r="K137" s="99"/>
      <c r="L137" s="99"/>
      <c r="M137" s="99"/>
      <c r="N137" s="99"/>
      <c r="O137" s="99"/>
      <c r="P137" s="99"/>
      <c r="Q137" s="99"/>
      <c r="R137" s="98"/>
      <c r="S137" s="98"/>
      <c r="T137" s="98"/>
      <c r="U137" s="98"/>
      <c r="V137" s="98"/>
      <c r="W137" s="98"/>
      <c r="X137" s="98"/>
      <c r="Y137" s="98"/>
      <c r="Z137" s="98"/>
      <c r="AA137" s="98"/>
      <c r="AB137" s="98"/>
    </row>
    <row r="138" spans="1:28">
      <c r="A138" s="99" t="s">
        <v>720</v>
      </c>
      <c r="B138" s="99"/>
      <c r="C138" s="99"/>
      <c r="D138" s="99"/>
      <c r="E138" s="99"/>
      <c r="F138" s="99"/>
      <c r="G138" s="99"/>
      <c r="H138" s="99"/>
      <c r="I138" s="99"/>
      <c r="J138" s="99"/>
      <c r="K138" s="99"/>
      <c r="L138" s="99"/>
      <c r="M138" s="99"/>
      <c r="N138" s="99"/>
      <c r="O138" s="99"/>
      <c r="P138" s="99"/>
      <c r="Q138" s="99"/>
      <c r="R138" s="98"/>
      <c r="S138" s="98"/>
      <c r="T138" s="98"/>
      <c r="U138" s="98"/>
      <c r="V138" s="98"/>
      <c r="W138" s="98"/>
      <c r="X138" s="98"/>
      <c r="Y138" s="98"/>
      <c r="Z138" s="98"/>
      <c r="AA138" s="98"/>
      <c r="AB138" s="98"/>
    </row>
    <row r="139" spans="1:28" ht="27" customHeight="1">
      <c r="A139" s="404" t="s">
        <v>721</v>
      </c>
      <c r="B139" s="404"/>
      <c r="C139" s="404"/>
      <c r="D139" s="404"/>
      <c r="E139" s="404"/>
      <c r="F139" s="404"/>
      <c r="G139" s="404"/>
      <c r="H139" s="404"/>
      <c r="I139" s="404"/>
      <c r="J139" s="404"/>
      <c r="K139" s="404"/>
      <c r="L139" s="404"/>
      <c r="M139" s="404"/>
      <c r="N139" s="404"/>
      <c r="O139" s="404"/>
      <c r="P139" s="404"/>
      <c r="Q139" s="404"/>
      <c r="R139" s="98"/>
      <c r="S139" s="98"/>
      <c r="T139" s="98"/>
      <c r="U139" s="98"/>
      <c r="V139" s="98"/>
      <c r="W139" s="98"/>
      <c r="X139" s="98"/>
      <c r="Y139" s="98"/>
      <c r="Z139" s="98"/>
      <c r="AA139" s="98"/>
      <c r="AB139" s="98"/>
    </row>
    <row r="140" spans="1:28">
      <c r="A140" s="405" t="s">
        <v>722</v>
      </c>
      <c r="B140" s="405"/>
      <c r="C140" s="405"/>
      <c r="D140" s="405"/>
      <c r="E140" s="405"/>
      <c r="F140" s="405"/>
      <c r="G140" s="405"/>
      <c r="H140" s="405"/>
      <c r="I140" s="405"/>
      <c r="J140" s="405"/>
      <c r="K140" s="405"/>
      <c r="L140" s="405"/>
      <c r="M140" s="405"/>
      <c r="N140" s="405"/>
      <c r="O140" s="405"/>
      <c r="P140" s="405"/>
      <c r="Q140" s="405"/>
      <c r="R140" s="98"/>
      <c r="S140" s="98"/>
      <c r="T140" s="98"/>
      <c r="U140" s="98"/>
      <c r="V140" s="98"/>
      <c r="W140" s="98"/>
      <c r="X140" s="98"/>
      <c r="Y140" s="98"/>
      <c r="Z140" s="98"/>
      <c r="AA140" s="98"/>
      <c r="AB140" s="98"/>
    </row>
    <row r="141" spans="1:28" ht="47.25" customHeight="1">
      <c r="A141" s="400"/>
      <c r="B141" s="400"/>
      <c r="C141" s="400"/>
      <c r="D141" s="400"/>
      <c r="E141" s="400"/>
      <c r="F141" s="400"/>
      <c r="G141" s="400"/>
      <c r="H141" s="400"/>
      <c r="I141" s="400"/>
      <c r="J141" s="400"/>
      <c r="K141" s="400"/>
      <c r="L141" s="400"/>
      <c r="M141" s="400"/>
      <c r="N141" s="400"/>
      <c r="O141" s="400"/>
      <c r="P141" s="400"/>
      <c r="Q141" s="400"/>
      <c r="R141" s="98"/>
      <c r="S141" s="98"/>
      <c r="T141" s="98"/>
      <c r="U141" s="98"/>
      <c r="V141" s="98"/>
      <c r="W141" s="98"/>
      <c r="X141" s="98"/>
      <c r="Y141" s="98"/>
      <c r="Z141" s="98"/>
      <c r="AA141" s="98"/>
      <c r="AB141" s="98"/>
    </row>
    <row r="142" spans="1:28" ht="30.75" customHeight="1">
      <c r="A142" s="400" t="s">
        <v>583</v>
      </c>
      <c r="B142" s="400"/>
      <c r="C142" s="400"/>
      <c r="D142" s="400"/>
      <c r="E142" s="400"/>
      <c r="F142" s="400"/>
      <c r="G142" s="400"/>
      <c r="H142" s="400"/>
      <c r="I142" s="400"/>
      <c r="J142" s="400"/>
      <c r="K142" s="400"/>
      <c r="L142" s="400"/>
      <c r="M142" s="400"/>
      <c r="N142" s="400"/>
      <c r="O142" s="400"/>
      <c r="P142" s="400"/>
      <c r="Q142" s="400"/>
      <c r="R142" s="95"/>
      <c r="S142" s="95"/>
      <c r="T142" s="95"/>
      <c r="U142" s="95"/>
      <c r="V142" s="95"/>
      <c r="W142" s="95"/>
      <c r="X142" s="95"/>
      <c r="Y142" s="95"/>
      <c r="Z142" s="95"/>
      <c r="AA142" s="95"/>
      <c r="AB142" s="95"/>
    </row>
    <row r="143" spans="1:28" ht="37.700000000000003" customHeight="1">
      <c r="A143" s="400" t="s">
        <v>724</v>
      </c>
      <c r="B143" s="400"/>
      <c r="C143" s="400"/>
      <c r="D143" s="400"/>
      <c r="E143" s="400"/>
      <c r="F143" s="400"/>
      <c r="G143" s="400"/>
      <c r="H143" s="400"/>
      <c r="I143" s="400"/>
      <c r="J143" s="400"/>
      <c r="K143" s="400"/>
      <c r="L143" s="400"/>
      <c r="M143" s="400"/>
      <c r="N143" s="400"/>
      <c r="O143" s="400"/>
      <c r="P143" s="400"/>
      <c r="Q143" s="400"/>
      <c r="R143" s="95"/>
      <c r="S143" s="95"/>
      <c r="T143" s="95"/>
      <c r="U143" s="95"/>
      <c r="V143" s="95"/>
      <c r="W143" s="95"/>
      <c r="X143" s="95"/>
      <c r="Y143" s="95"/>
      <c r="Z143" s="95"/>
      <c r="AA143" s="95"/>
      <c r="AB143" s="95"/>
    </row>
    <row r="144" spans="1:28" ht="29.25" customHeight="1">
      <c r="A144" s="400" t="s">
        <v>530</v>
      </c>
      <c r="B144" s="400"/>
      <c r="C144" s="400"/>
      <c r="D144" s="400"/>
      <c r="E144" s="400"/>
      <c r="F144" s="400"/>
      <c r="G144" s="400"/>
      <c r="H144" s="400"/>
      <c r="I144" s="400"/>
      <c r="J144" s="400"/>
      <c r="K144" s="400"/>
      <c r="L144" s="400"/>
      <c r="M144" s="400"/>
      <c r="N144" s="400"/>
      <c r="O144" s="400"/>
      <c r="P144" s="400"/>
      <c r="Q144" s="400"/>
      <c r="R144" s="95"/>
      <c r="S144" s="95"/>
      <c r="T144" s="95"/>
      <c r="U144" s="95"/>
      <c r="V144" s="95"/>
      <c r="W144" s="95"/>
      <c r="X144" s="95"/>
      <c r="Y144" s="95"/>
      <c r="Z144" s="95"/>
      <c r="AA144" s="95"/>
      <c r="AB144" s="95"/>
    </row>
    <row r="145" spans="1:110" ht="15.75" customHeight="1">
      <c r="A145" s="403" t="s">
        <v>80</v>
      </c>
      <c r="B145" s="403"/>
      <c r="C145" s="403"/>
      <c r="D145" s="403"/>
      <c r="E145" s="403"/>
      <c r="F145" s="403"/>
      <c r="G145" s="403"/>
      <c r="H145" s="403"/>
      <c r="I145" s="403"/>
      <c r="J145" s="403"/>
      <c r="K145" s="403"/>
      <c r="L145" s="403"/>
      <c r="M145" s="403"/>
      <c r="N145" s="403"/>
      <c r="O145" s="403"/>
      <c r="P145" s="403"/>
      <c r="Q145" s="403"/>
      <c r="R145" s="95"/>
      <c r="S145" s="95"/>
      <c r="T145" s="95"/>
      <c r="U145" s="95"/>
      <c r="V145" s="95"/>
      <c r="W145" s="95"/>
      <c r="X145" s="95"/>
      <c r="Y145" s="95"/>
      <c r="Z145" s="95"/>
      <c r="AA145" s="95"/>
      <c r="AB145" s="95"/>
    </row>
    <row r="146" spans="1:110" ht="23.25" customHeight="1">
      <c r="A146" s="400" t="s">
        <v>725</v>
      </c>
      <c r="B146" s="400"/>
      <c r="C146" s="400"/>
      <c r="D146" s="400"/>
      <c r="E146" s="400"/>
      <c r="F146" s="400"/>
      <c r="G146" s="400"/>
      <c r="H146" s="400"/>
      <c r="I146" s="400"/>
      <c r="J146" s="400"/>
      <c r="K146" s="400"/>
      <c r="L146" s="400"/>
      <c r="M146" s="400"/>
      <c r="N146" s="400"/>
      <c r="O146" s="400"/>
      <c r="P146" s="400"/>
      <c r="Q146" s="400"/>
      <c r="R146" s="95"/>
      <c r="S146" s="95"/>
      <c r="T146" s="95"/>
      <c r="U146" s="95"/>
      <c r="V146" s="95"/>
      <c r="W146" s="95"/>
      <c r="X146" s="95"/>
      <c r="Y146" s="95"/>
      <c r="Z146" s="95"/>
      <c r="AA146" s="95"/>
      <c r="AB146" s="95"/>
    </row>
    <row r="147" spans="1:110" ht="31.5" customHeight="1">
      <c r="A147" s="400" t="s">
        <v>516</v>
      </c>
      <c r="B147" s="400"/>
      <c r="C147" s="400"/>
      <c r="D147" s="400"/>
      <c r="E147" s="400"/>
      <c r="F147" s="400"/>
      <c r="G147" s="400"/>
      <c r="H147" s="400"/>
      <c r="I147" s="400"/>
      <c r="J147" s="400"/>
      <c r="K147" s="400"/>
      <c r="L147" s="400"/>
      <c r="M147" s="400"/>
      <c r="N147" s="400"/>
      <c r="O147" s="400"/>
      <c r="P147" s="400"/>
      <c r="Q147" s="400"/>
      <c r="R147" s="95"/>
      <c r="S147" s="95"/>
      <c r="T147" s="95"/>
      <c r="U147" s="95"/>
      <c r="V147" s="95"/>
      <c r="W147" s="95"/>
      <c r="X147" s="95"/>
      <c r="Y147" s="95"/>
      <c r="Z147" s="95"/>
      <c r="AA147" s="95"/>
      <c r="AB147" s="95"/>
    </row>
    <row r="148" spans="1:110" ht="24" customHeight="1" thickBot="1">
      <c r="A148" s="100"/>
      <c r="B148" s="100"/>
      <c r="C148" s="100"/>
      <c r="D148" s="100"/>
      <c r="E148" s="100"/>
      <c r="F148" s="100"/>
      <c r="G148" s="100"/>
      <c r="H148" s="100"/>
      <c r="I148" s="100"/>
      <c r="J148" s="100"/>
      <c r="K148" s="100"/>
      <c r="L148" s="100"/>
      <c r="M148" s="100"/>
      <c r="N148" s="100"/>
      <c r="O148" s="100"/>
      <c r="P148" s="100"/>
      <c r="Q148" s="100"/>
      <c r="R148" s="95"/>
      <c r="S148" s="95"/>
      <c r="T148" s="95"/>
      <c r="U148" s="95"/>
      <c r="V148" s="95"/>
      <c r="W148" s="95"/>
      <c r="X148" s="95"/>
      <c r="Y148" s="95"/>
      <c r="Z148" s="95"/>
      <c r="AA148" s="95"/>
      <c r="AB148" s="95"/>
    </row>
    <row r="149" spans="1:110" ht="15.75" customHeight="1">
      <c r="A149" s="101"/>
      <c r="B149" s="447" t="s">
        <v>78</v>
      </c>
      <c r="C149" s="448"/>
      <c r="D149" s="448"/>
      <c r="E149" s="448"/>
      <c r="F149" s="448"/>
      <c r="G149" s="448"/>
      <c r="H149" s="448"/>
      <c r="I149" s="448"/>
      <c r="J149" s="448"/>
      <c r="K149" s="448"/>
      <c r="L149" s="448"/>
      <c r="M149" s="449"/>
      <c r="N149" s="100"/>
      <c r="O149" s="100"/>
      <c r="P149" s="100"/>
      <c r="Q149" s="97"/>
      <c r="R149" s="95"/>
      <c r="S149" s="95"/>
      <c r="T149" s="95"/>
      <c r="U149" s="95"/>
      <c r="V149" s="95"/>
      <c r="W149" s="95"/>
      <c r="X149" s="95"/>
      <c r="Y149" s="95"/>
      <c r="Z149" s="95"/>
      <c r="AA149" s="95"/>
      <c r="AB149" s="95"/>
    </row>
    <row r="150" spans="1:110" ht="40.5" customHeight="1" thickBot="1">
      <c r="A150" s="101"/>
      <c r="B150" s="450" t="s">
        <v>726</v>
      </c>
      <c r="C150" s="451"/>
      <c r="D150" s="451"/>
      <c r="E150" s="451"/>
      <c r="F150" s="451"/>
      <c r="G150" s="451"/>
      <c r="H150" s="452"/>
      <c r="I150" s="102" t="s">
        <v>120</v>
      </c>
      <c r="J150" s="103"/>
      <c r="K150" s="103"/>
      <c r="L150" s="104">
        <f ca="1">TODAY()</f>
        <v>45936</v>
      </c>
      <c r="M150" s="105"/>
      <c r="N150" s="100"/>
      <c r="O150" s="100"/>
      <c r="P150" s="100"/>
      <c r="Q150" s="97"/>
      <c r="R150" s="95"/>
      <c r="S150" s="95"/>
      <c r="T150" s="95"/>
      <c r="U150" s="95"/>
      <c r="V150" s="95"/>
      <c r="W150" s="95"/>
      <c r="X150" s="95"/>
      <c r="Y150" s="95"/>
      <c r="Z150" s="95"/>
      <c r="AA150" s="95"/>
      <c r="AB150" s="95"/>
    </row>
    <row r="151" spans="1:110" ht="22.5" customHeight="1">
      <c r="A151" s="101"/>
      <c r="B151" s="106"/>
      <c r="C151" s="106"/>
      <c r="D151" s="106"/>
      <c r="E151" s="106"/>
      <c r="F151" s="106"/>
      <c r="G151" s="106"/>
      <c r="H151" s="106"/>
      <c r="I151" s="107"/>
      <c r="J151" s="107"/>
      <c r="K151" s="107"/>
      <c r="L151" s="108"/>
      <c r="M151" s="109"/>
      <c r="N151" s="97"/>
      <c r="O151" s="97"/>
      <c r="P151" s="97"/>
      <c r="Q151" s="97"/>
      <c r="R151" s="95"/>
      <c r="S151" s="95"/>
      <c r="T151" s="95"/>
      <c r="U151" s="95"/>
      <c r="V151" s="95"/>
      <c r="W151" s="95"/>
      <c r="X151" s="95"/>
      <c r="Y151" s="95"/>
      <c r="Z151" s="95"/>
      <c r="AA151" s="95"/>
      <c r="AB151" s="95"/>
    </row>
    <row r="152" spans="1:110" ht="51" customHeight="1">
      <c r="A152" s="453" t="s">
        <v>727</v>
      </c>
      <c r="B152" s="453"/>
      <c r="C152" s="453"/>
      <c r="D152" s="453"/>
      <c r="E152" s="453"/>
      <c r="F152" s="453"/>
      <c r="G152" s="453"/>
      <c r="H152" s="453"/>
      <c r="I152" s="453"/>
      <c r="J152" s="453"/>
      <c r="K152" s="453"/>
      <c r="L152" s="453"/>
      <c r="M152" s="453"/>
      <c r="N152" s="453"/>
      <c r="O152" s="453"/>
      <c r="P152" s="453"/>
      <c r="Q152" s="453"/>
      <c r="R152" s="110"/>
      <c r="S152" s="110"/>
      <c r="T152" s="110"/>
      <c r="U152" s="110"/>
      <c r="V152" s="111"/>
      <c r="W152" s="111"/>
      <c r="X152" s="111"/>
      <c r="Y152" s="111"/>
      <c r="Z152" s="111"/>
      <c r="AA152" s="111"/>
      <c r="AB152" s="111"/>
    </row>
    <row r="153" spans="1:110" ht="18.600000000000001" customHeight="1">
      <c r="A153" s="112" t="s">
        <v>453</v>
      </c>
      <c r="B153" s="112"/>
      <c r="C153" s="112"/>
      <c r="D153" s="112"/>
      <c r="E153" s="112"/>
      <c r="F153" s="112"/>
      <c r="G153" s="112"/>
      <c r="H153" s="112"/>
      <c r="I153" s="112"/>
      <c r="J153" s="112"/>
      <c r="K153" s="112"/>
      <c r="L153" s="112"/>
      <c r="M153" s="112"/>
      <c r="N153" s="112"/>
      <c r="O153" s="112"/>
      <c r="P153" s="112"/>
      <c r="Q153" s="112"/>
      <c r="R153" s="110"/>
      <c r="S153" s="110"/>
      <c r="T153" s="110"/>
      <c r="U153" s="110"/>
      <c r="V153" s="111"/>
      <c r="W153" s="111"/>
      <c r="X153" s="111"/>
      <c r="Y153" s="111"/>
      <c r="Z153" s="111"/>
      <c r="AA153" s="111"/>
      <c r="AB153" s="111"/>
    </row>
    <row r="154" spans="1:110" s="115" customFormat="1" ht="17.25" customHeight="1">
      <c r="A154" s="124" t="s">
        <v>728</v>
      </c>
      <c r="B154" s="124"/>
      <c r="C154" s="124"/>
      <c r="D154" s="124"/>
      <c r="E154" s="124"/>
      <c r="F154" s="124"/>
      <c r="G154" s="124"/>
      <c r="H154" s="124"/>
      <c r="I154" s="124"/>
      <c r="J154" s="124"/>
      <c r="K154" s="124"/>
      <c r="L154" s="124"/>
      <c r="M154" s="124"/>
      <c r="N154" s="124"/>
      <c r="O154" s="124"/>
      <c r="P154" s="124"/>
      <c r="Q154" s="124"/>
      <c r="R154" s="113"/>
      <c r="S154" s="113"/>
      <c r="T154" s="113"/>
      <c r="U154" s="113"/>
      <c r="V154" s="114"/>
      <c r="W154" s="114"/>
      <c r="X154" s="114"/>
      <c r="Y154" s="114"/>
      <c r="Z154" s="114"/>
      <c r="AA154" s="114"/>
      <c r="AB154" s="114"/>
      <c r="DF154" s="2"/>
    </row>
    <row r="155" spans="1:110" ht="15.75" customHeight="1">
      <c r="A155" s="124" t="s">
        <v>729</v>
      </c>
      <c r="B155" s="112"/>
      <c r="C155" s="112"/>
      <c r="D155" s="112"/>
      <c r="E155" s="112"/>
      <c r="F155" s="112"/>
      <c r="G155" s="112"/>
      <c r="H155" s="112"/>
      <c r="I155" s="112"/>
      <c r="J155" s="112"/>
      <c r="K155" s="112"/>
      <c r="L155" s="112"/>
      <c r="M155" s="112"/>
      <c r="N155" s="112"/>
      <c r="O155" s="112"/>
      <c r="P155" s="112"/>
      <c r="Q155" s="112"/>
      <c r="R155" s="110"/>
      <c r="S155" s="110"/>
      <c r="T155" s="110"/>
      <c r="U155" s="110"/>
      <c r="V155" s="111"/>
      <c r="W155" s="111"/>
      <c r="X155" s="111"/>
      <c r="Y155" s="111"/>
      <c r="Z155" s="111"/>
      <c r="AA155" s="111"/>
      <c r="AB155" s="111"/>
    </row>
    <row r="156" spans="1:110">
      <c r="A156" s="96" t="s">
        <v>449</v>
      </c>
      <c r="B156" s="96"/>
      <c r="C156" s="96"/>
      <c r="D156" s="96"/>
      <c r="E156" s="96"/>
      <c r="F156" s="96"/>
      <c r="G156" s="96"/>
      <c r="H156" s="96"/>
      <c r="I156" s="96"/>
      <c r="J156" s="96"/>
      <c r="K156" s="96"/>
      <c r="L156" s="96"/>
      <c r="M156" s="96"/>
      <c r="N156" s="96"/>
      <c r="O156" s="96"/>
      <c r="P156" s="96"/>
      <c r="Q156" s="96"/>
      <c r="R156" s="98"/>
      <c r="S156" s="98"/>
      <c r="T156" s="98"/>
      <c r="U156" s="98"/>
      <c r="V156" s="98"/>
      <c r="W156" s="98"/>
      <c r="X156" s="98"/>
      <c r="Y156" s="98"/>
      <c r="Z156" s="98"/>
      <c r="AA156" s="98"/>
      <c r="AB156" s="98"/>
    </row>
    <row r="157" spans="1:110">
      <c r="A157" s="96"/>
      <c r="B157" s="96"/>
      <c r="C157" s="96"/>
      <c r="D157" s="96"/>
      <c r="E157" s="96"/>
      <c r="F157" s="96"/>
      <c r="G157" s="96"/>
      <c r="H157" s="96"/>
      <c r="I157" s="96"/>
      <c r="J157" s="96"/>
      <c r="K157" s="96"/>
      <c r="L157" s="96"/>
      <c r="M157" s="96"/>
      <c r="N157" s="96"/>
      <c r="O157" s="96"/>
      <c r="P157" s="96"/>
      <c r="Q157" s="96"/>
      <c r="R157" s="98"/>
      <c r="S157" s="98"/>
      <c r="T157" s="98"/>
      <c r="U157" s="98"/>
      <c r="V157" s="98"/>
      <c r="W157" s="98"/>
      <c r="X157" s="98"/>
      <c r="Y157" s="98"/>
      <c r="Z157" s="98"/>
      <c r="AA157" s="98"/>
      <c r="AB157" s="98"/>
    </row>
    <row r="158" spans="1:110">
      <c r="A158" s="96"/>
      <c r="B158" s="96"/>
      <c r="C158" s="96"/>
      <c r="D158" s="96"/>
      <c r="E158" s="96"/>
      <c r="F158" s="96"/>
      <c r="G158" s="96"/>
      <c r="H158" s="96"/>
      <c r="I158" s="96"/>
      <c r="J158" s="96"/>
      <c r="K158" s="96"/>
      <c r="L158" s="96"/>
      <c r="M158" s="96"/>
      <c r="N158" s="96"/>
      <c r="O158" s="96"/>
      <c r="P158" s="96"/>
      <c r="Q158" s="96"/>
      <c r="R158" s="98"/>
      <c r="S158" s="98"/>
      <c r="T158" s="98"/>
      <c r="U158" s="98"/>
      <c r="V158" s="98"/>
      <c r="W158" s="98"/>
      <c r="X158" s="98"/>
      <c r="Y158" s="98"/>
      <c r="Z158" s="98"/>
      <c r="AA158" s="98"/>
      <c r="AB158" s="98"/>
    </row>
    <row r="159" spans="1:110">
      <c r="A159" s="96"/>
      <c r="B159" s="96"/>
      <c r="C159" s="96"/>
      <c r="D159" s="96"/>
      <c r="E159" s="96"/>
      <c r="F159" s="96"/>
      <c r="G159" s="96"/>
      <c r="H159" s="96"/>
      <c r="I159" s="96"/>
      <c r="J159" s="96"/>
      <c r="K159" s="96"/>
      <c r="L159" s="96"/>
      <c r="M159" s="96"/>
      <c r="N159" s="96"/>
      <c r="O159" s="96"/>
      <c r="P159" s="96"/>
      <c r="Q159" s="96"/>
      <c r="R159" s="98"/>
      <c r="S159" s="98"/>
      <c r="T159" s="98"/>
      <c r="U159" s="98"/>
      <c r="V159" s="98"/>
      <c r="W159" s="98"/>
      <c r="X159" s="98"/>
      <c r="Y159" s="98"/>
      <c r="Z159" s="98"/>
      <c r="AA159" s="98"/>
      <c r="AB159" s="98"/>
    </row>
    <row r="160" spans="1:110"/>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sheetData>
  <sheetProtection deleteRows="0"/>
  <mergeCells count="36">
    <mergeCell ref="A146:Q146"/>
    <mergeCell ref="A147:Q147"/>
    <mergeCell ref="B149:M149"/>
    <mergeCell ref="B150:H150"/>
    <mergeCell ref="A152:Q152"/>
    <mergeCell ref="A1:N1"/>
    <mergeCell ref="A2:Q2"/>
    <mergeCell ref="R3:S3"/>
    <mergeCell ref="A7:B7"/>
    <mergeCell ref="A8:B8"/>
    <mergeCell ref="A4:B4"/>
    <mergeCell ref="H3:Q4"/>
    <mergeCell ref="A3:G3"/>
    <mergeCell ref="C4:G4"/>
    <mergeCell ref="A131:Q131"/>
    <mergeCell ref="A9:B9"/>
    <mergeCell ref="C9:G9"/>
    <mergeCell ref="A10:B10"/>
    <mergeCell ref="C10:G10"/>
    <mergeCell ref="A127:Q128"/>
    <mergeCell ref="A143:Q143"/>
    <mergeCell ref="H6:Q7"/>
    <mergeCell ref="A144:Q144"/>
    <mergeCell ref="A145:Q145"/>
    <mergeCell ref="A142:Q142"/>
    <mergeCell ref="A135:Q135"/>
    <mergeCell ref="A139:Q139"/>
    <mergeCell ref="A140:Q140"/>
    <mergeCell ref="A141:Q141"/>
    <mergeCell ref="A11:B11"/>
    <mergeCell ref="A12:B12"/>
    <mergeCell ref="A129:Q129"/>
    <mergeCell ref="A13:B13"/>
    <mergeCell ref="A133:Q133"/>
    <mergeCell ref="A134:Q134"/>
    <mergeCell ref="A132:Q132"/>
  </mergeCells>
  <conditionalFormatting sqref="H3">
    <cfRule type="expression" dxfId="10" priority="30">
      <formula>IF($T$3&gt;0,1,0)</formula>
    </cfRule>
  </conditionalFormatting>
  <conditionalFormatting sqref="H6">
    <cfRule type="expression" dxfId="9" priority="2">
      <formula>IF($T$6&gt;0,1,0)</formula>
    </cfRule>
  </conditionalFormatting>
  <conditionalFormatting sqref="H10">
    <cfRule type="expression" dxfId="8" priority="1">
      <formula>IF(W10&gt;0,1,0)</formula>
    </cfRule>
  </conditionalFormatting>
  <conditionalFormatting sqref="H8:K9 I10:K10">
    <cfRule type="expression" dxfId="7" priority="56">
      <formula>IF(T8&gt;0,1,0)</formula>
    </cfRule>
  </conditionalFormatting>
  <conditionalFormatting sqref="I13:K13">
    <cfRule type="expression" dxfId="6" priority="58">
      <formula>IF(U7&gt;0,1,0)</formula>
    </cfRule>
  </conditionalFormatting>
  <conditionalFormatting sqref="L8:M10">
    <cfRule type="expression" dxfId="5" priority="50">
      <formula>IF(V8&gt;0,1,0)</formula>
    </cfRule>
  </conditionalFormatting>
  <conditionalFormatting sqref="L13:M13">
    <cfRule type="expression" dxfId="4" priority="48">
      <formula>IF(V7&gt;0,1,0)</formula>
    </cfRule>
  </conditionalFormatting>
  <conditionalFormatting sqref="N8:P10">
    <cfRule type="expression" dxfId="3" priority="51">
      <formula>IF(Y8&gt;0,1,0)</formula>
    </cfRule>
  </conditionalFormatting>
  <conditionalFormatting sqref="N13:P13">
    <cfRule type="expression" dxfId="2" priority="55">
      <formula>IF(Y7&gt;0,1,0)</formula>
    </cfRule>
  </conditionalFormatting>
  <conditionalFormatting sqref="Q13">
    <cfRule type="expression" dxfId="1" priority="5">
      <formula>IF(Z7&gt;0,1,0)</formula>
    </cfRule>
  </conditionalFormatting>
  <conditionalFormatting sqref="T8:T9 Q8:Q10">
    <cfRule type="expression" dxfId="0" priority="45">
      <formula>IF(Z8&gt;0,1,0)</formula>
    </cfRule>
  </conditionalFormatting>
  <dataValidations count="6">
    <dataValidation type="list" errorStyle="information" allowBlank="1" showInputMessage="1" showErrorMessage="1" errorTitle="Vodafone Magyarország Zrt." error="Kérjük a legördülő menüből válasszon!" sqref="C15:C123" xr:uid="{1A0AC233-B19B-4C44-8B36-0C4446EB93FC}">
      <formula1>KészülékLista</formula1>
    </dataValidation>
    <dataValidation type="whole" allowBlank="1" showInputMessage="1" showErrorMessage="1" errorTitle="Helytelen formátum" error="Helytelen formátum" prompt="Telefonszám formátuma: 701234567" sqref="A15:A126" xr:uid="{1ACD6F2F-9D9A-48B1-A5D2-ED9B63D85485}">
      <formula1>100000000</formula1>
      <formula2>999999999</formula2>
    </dataValidation>
    <dataValidation type="list" errorStyle="information" allowBlank="1" showInputMessage="1" showErrorMessage="1" error="Kérjük a legördülő menüből válasszon!" sqref="I15:I123" xr:uid="{5C7DD0E7-C408-4D23-AC6C-FE50A90F8719}">
      <formula1>IF(W15="Kiegészítő-kategória1",KiegészítőKategória1,IF(W15="Kiegészítő-kategória2",KiegészítőKategória2,IF(W15="Kiegészítő-kategória3",KiegészítőKategória3,IF(W15="Kiegészítő-kategória4",KiegészítőKategória4,AA1))))</formula1>
    </dataValidation>
    <dataValidation type="list" allowBlank="1" showInputMessage="1" showErrorMessage="1" sqref="J15:J126" xr:uid="{E804E95F-B895-4DD3-9EEC-001F4D020D91}">
      <formula1>IF($B15="Számhordozás",$DD$1:$DD$2,$DD$1:$DD$3)</formula1>
    </dataValidation>
    <dataValidation type="textLength" operator="equal" allowBlank="1" showInputMessage="1" showErrorMessage="1" sqref="K15:K126" xr:uid="{7EF41E58-6FE5-4073-A66D-233DDB73128F}">
      <formula1>32</formula1>
    </dataValidation>
    <dataValidation type="list" errorStyle="information" allowBlank="1" showInputMessage="1" showErrorMessage="1" errorTitle="Vodafone Magyarország Zrt." error="Kérjük a legördülő menüből válasszon!" sqref="B15:B126" xr:uid="{D0621D78-F6E9-4DF7-873B-87B47271E885}">
      <formula1>$DF$1:$DF$8</formula1>
    </dataValidation>
  </dataValidations>
  <pageMargins left="3.937007874015748E-2" right="3.937007874015748E-2" top="0.94488188976377963" bottom="0.19685039370078741" header="0.31496062992125984" footer="0.31496062992125984"/>
  <pageSetup paperSize="9" scale="40" orientation="landscape" r:id="rId1"/>
  <headerFooter>
    <oddHeader>&amp;L&amp;G&amp;RFax: 061/288-3329
E-mail: kiemeltugyfelek@one.hu</oddHeader>
    <oddFooter>&amp;L_x000D_&amp;1#&amp;"Calibri"&amp;10&amp;K000000 C2 General</oddFooter>
  </headerFooter>
  <rowBreaks count="1" manualBreakCount="1">
    <brk id="120" max="14" man="1"/>
  </rowBreaks>
  <ignoredErrors>
    <ignoredError sqref="F126:G126 F124:G124 L124:M126 L15 G15" unlockedFormula="1"/>
  </ignoredErrors>
  <legacyDrawing r:id="rId2"/>
  <legacyDrawingHF r:id="rId3"/>
  <extLst>
    <ext xmlns:x14="http://schemas.microsoft.com/office/spreadsheetml/2009/9/main" uri="{CCE6A557-97BC-4b89-ADB6-D9C93CAAB3DF}">
      <x14:dataValidations xmlns:xm="http://schemas.microsoft.com/office/excel/2006/main" count="5">
        <x14:dataValidation type="list" errorStyle="information" allowBlank="1" showInputMessage="1" showErrorMessage="1" errorTitle="Vodafone Magyarország Zrt." error="Kérjük a legördülő menüből válasszon!" xr:uid="{A774EEC1-0A5F-4A50-B6B6-6B8703686FA2}">
          <x14:formula1>
            <xm:f>MAP!$C$2:$C$4</xm:f>
          </x14:formula1>
          <xm:sqref>L15:L123</xm:sqref>
        </x14:dataValidation>
        <x14:dataValidation type="list" allowBlank="1" showInputMessage="1" showErrorMessage="1" xr:uid="{E9AB9FA4-2C77-4A43-BEAF-412B6B4A0377}">
          <x14:formula1>
            <xm:f>MAP!$V$7:$V$18</xm:f>
          </x14:formula1>
          <xm:sqref>P15:P123</xm:sqref>
        </x14:dataValidation>
        <x14:dataValidation type="list" allowBlank="1" showInputMessage="1" showErrorMessage="1" xr:uid="{3644FAE8-B9C3-494A-97F5-5D536557493C}">
          <x14:formula1>
            <xm:f>MAP!$Z$7</xm:f>
          </x14:formula1>
          <xm:sqref>O15:O126</xm:sqref>
        </x14:dataValidation>
        <x14:dataValidation type="list" errorStyle="information" allowBlank="1" showInputMessage="1" showErrorMessage="1" errorTitle="Vodafone Magyarország Zrt." error="Kérjük a legördülő menüből válasszon!" xr:uid="{A9421A0A-932B-4AA6-A0AF-0B6AF27E0F7B}">
          <x14:formula1>
            <xm:f>IF(W124="Kiegészítő-kategória4","",'Választott tarifacsomag'!$A$16:$A$39)</xm:f>
          </x14:formula1>
          <xm:sqref>H124:H126</xm:sqref>
        </x14:dataValidation>
        <x14:dataValidation type="list" errorStyle="information" allowBlank="1" showInputMessage="1" showErrorMessage="1" errorTitle="Vodafone Magyarország Zrt." error="Kérjük a legördülő menüből válasszon!" xr:uid="{6FBFF03E-0099-4C51-B862-2CC78BECFCE2}">
          <x14:formula1>
            <xm:f>IF(W15="Kiegészítő-kategória4","",'Választott tarifacsomag'!$A$3:$A$39)</xm:f>
          </x14:formula1>
          <xm:sqref>H15:H123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E0F0C-3B6B-4292-A1C7-0B501B1B2552}">
  <sheetPr codeName="Sheet32"/>
  <dimension ref="A1:O66"/>
  <sheetViews>
    <sheetView zoomScaleNormal="100" workbookViewId="0">
      <selection sqref="A1:K1"/>
    </sheetView>
  </sheetViews>
  <sheetFormatPr defaultColWidth="8.7109375" defaultRowHeight="16.5"/>
  <cols>
    <col min="1" max="2" width="8.7109375" style="2"/>
    <col min="3" max="3" width="25.5703125" style="2" customWidth="1"/>
    <col min="4" max="4" width="17.5703125" style="2" customWidth="1"/>
    <col min="5" max="5" width="10.5703125" style="2" customWidth="1"/>
    <col min="6" max="6" width="14.140625" style="2" customWidth="1"/>
    <col min="7" max="7" width="16.5703125" style="2" customWidth="1"/>
    <col min="8" max="8" width="15.140625" style="2" customWidth="1"/>
    <col min="9" max="9" width="26.42578125" style="2" customWidth="1"/>
    <col min="10" max="10" width="17.5703125" style="2" customWidth="1"/>
    <col min="11" max="16384" width="8.7109375" style="2"/>
  </cols>
  <sheetData>
    <row r="1" spans="1:15" ht="30.95" customHeight="1" thickBot="1">
      <c r="A1" s="777" t="s">
        <v>515</v>
      </c>
      <c r="B1" s="778"/>
      <c r="C1" s="778"/>
      <c r="D1" s="778"/>
      <c r="E1" s="778"/>
      <c r="F1" s="778"/>
      <c r="G1" s="778"/>
      <c r="H1" s="778"/>
      <c r="I1" s="778"/>
      <c r="J1" s="778"/>
      <c r="K1" s="779"/>
      <c r="L1" s="311"/>
      <c r="M1" s="311"/>
      <c r="N1" s="311"/>
      <c r="O1" s="311"/>
    </row>
    <row r="2" spans="1:15" ht="14.45" customHeight="1">
      <c r="B2" s="625" t="s">
        <v>623</v>
      </c>
      <c r="C2" s="626"/>
      <c r="D2" s="626"/>
      <c r="E2" s="626"/>
      <c r="F2" s="626"/>
      <c r="G2" s="626"/>
      <c r="H2" s="626"/>
      <c r="I2" s="626"/>
      <c r="J2" s="626"/>
    </row>
    <row r="3" spans="1:15" ht="14.45" customHeight="1">
      <c r="B3" s="628"/>
      <c r="C3" s="629"/>
      <c r="D3" s="629"/>
      <c r="E3" s="629"/>
      <c r="F3" s="629"/>
      <c r="G3" s="629"/>
      <c r="H3" s="629"/>
      <c r="I3" s="629"/>
      <c r="J3" s="629"/>
    </row>
    <row r="5" spans="1:15">
      <c r="B5" s="661" t="s">
        <v>74</v>
      </c>
      <c r="C5" s="662"/>
      <c r="D5" s="662"/>
      <c r="E5" s="662"/>
      <c r="F5" s="662"/>
      <c r="G5" s="662"/>
      <c r="H5" s="662"/>
      <c r="I5" s="662"/>
      <c r="J5" s="662"/>
    </row>
    <row r="6" spans="1:15">
      <c r="B6" s="780" t="s">
        <v>1</v>
      </c>
      <c r="C6" s="780"/>
      <c r="D6" s="770"/>
      <c r="E6" s="770"/>
      <c r="F6" s="770"/>
      <c r="G6" s="770"/>
      <c r="H6" s="770"/>
      <c r="I6" s="770"/>
      <c r="J6" s="770"/>
    </row>
    <row r="7" spans="1:15">
      <c r="B7" s="312" t="s">
        <v>2</v>
      </c>
      <c r="C7" s="312"/>
      <c r="D7" s="770"/>
      <c r="E7" s="770"/>
      <c r="F7" s="770"/>
      <c r="G7" s="770"/>
      <c r="H7" s="770"/>
      <c r="I7" s="770"/>
      <c r="J7" s="770"/>
    </row>
    <row r="8" spans="1:15">
      <c r="B8" s="312" t="s">
        <v>3</v>
      </c>
      <c r="C8" s="312"/>
      <c r="D8" s="770"/>
      <c r="E8" s="770"/>
      <c r="F8" s="770"/>
      <c r="G8" s="770"/>
      <c r="H8" s="770"/>
      <c r="I8" s="770"/>
      <c r="J8" s="770"/>
    </row>
    <row r="9" spans="1:15">
      <c r="B9" s="312" t="s">
        <v>624</v>
      </c>
      <c r="C9" s="312"/>
      <c r="D9" s="770"/>
      <c r="E9" s="770"/>
      <c r="F9" s="770"/>
      <c r="G9" s="770"/>
      <c r="H9" s="770"/>
      <c r="I9" s="770"/>
      <c r="J9" s="770"/>
    </row>
    <row r="10" spans="1:15">
      <c r="B10" s="781" t="s">
        <v>5</v>
      </c>
      <c r="C10" s="782"/>
      <c r="D10" s="770"/>
      <c r="E10" s="770"/>
      <c r="F10" s="770"/>
      <c r="G10" s="770"/>
      <c r="H10" s="770"/>
      <c r="I10" s="770"/>
      <c r="J10" s="770"/>
    </row>
    <row r="11" spans="1:15" ht="29.1" customHeight="1">
      <c r="B11" s="775" t="s">
        <v>625</v>
      </c>
      <c r="C11" s="775"/>
      <c r="D11" s="770"/>
      <c r="E11" s="770"/>
      <c r="F11" s="770"/>
      <c r="G11" s="770"/>
      <c r="H11" s="770"/>
      <c r="I11" s="770"/>
      <c r="J11" s="770"/>
    </row>
    <row r="12" spans="1:15">
      <c r="B12" s="312" t="s">
        <v>75</v>
      </c>
      <c r="C12" s="312"/>
      <c r="D12" s="770"/>
      <c r="E12" s="770"/>
      <c r="F12" s="770"/>
      <c r="G12" s="770"/>
      <c r="H12" s="770"/>
      <c r="I12" s="770"/>
      <c r="J12" s="770"/>
    </row>
    <row r="13" spans="1:15">
      <c r="B13" s="312" t="s">
        <v>76</v>
      </c>
      <c r="C13" s="312"/>
      <c r="D13" s="770"/>
      <c r="E13" s="770"/>
      <c r="F13" s="770"/>
      <c r="G13" s="770"/>
      <c r="H13" s="770"/>
      <c r="I13" s="770"/>
      <c r="J13" s="770"/>
    </row>
    <row r="14" spans="1:15">
      <c r="B14" s="780" t="s">
        <v>77</v>
      </c>
      <c r="C14" s="780"/>
      <c r="D14" s="770"/>
      <c r="E14" s="770"/>
      <c r="F14" s="770"/>
      <c r="G14" s="770"/>
      <c r="H14" s="770"/>
      <c r="I14" s="770"/>
      <c r="J14" s="770"/>
    </row>
    <row r="15" spans="1:15">
      <c r="B15" s="313"/>
      <c r="C15" s="313"/>
      <c r="D15" s="314"/>
      <c r="E15" s="314"/>
      <c r="F15" s="314"/>
      <c r="G15" s="314"/>
      <c r="H15" s="314"/>
      <c r="I15" s="314"/>
    </row>
    <row r="16" spans="1:15">
      <c r="B16" s="661" t="s">
        <v>626</v>
      </c>
      <c r="C16" s="662"/>
      <c r="D16" s="662"/>
      <c r="E16" s="662"/>
      <c r="F16" s="662"/>
      <c r="G16" s="662"/>
      <c r="H16" s="662"/>
      <c r="I16" s="662"/>
      <c r="J16" s="662"/>
    </row>
    <row r="17" spans="1:15" ht="29.45" customHeight="1">
      <c r="B17" s="768" t="s">
        <v>654</v>
      </c>
      <c r="C17" s="769"/>
      <c r="D17" s="770"/>
      <c r="E17" s="770"/>
      <c r="F17" s="770"/>
      <c r="G17" s="770"/>
      <c r="H17" s="770"/>
      <c r="I17" s="770"/>
      <c r="J17" s="770"/>
    </row>
    <row r="18" spans="1:15" ht="42" customHeight="1">
      <c r="B18" s="768" t="s">
        <v>655</v>
      </c>
      <c r="C18" s="769"/>
      <c r="D18" s="770"/>
      <c r="E18" s="770"/>
      <c r="F18" s="770"/>
      <c r="G18" s="770"/>
      <c r="H18" s="770"/>
      <c r="I18" s="770"/>
      <c r="J18" s="770"/>
    </row>
    <row r="19" spans="1:15" ht="45" customHeight="1">
      <c r="B19" s="768" t="s">
        <v>656</v>
      </c>
      <c r="C19" s="769"/>
      <c r="D19" s="770"/>
      <c r="E19" s="770"/>
      <c r="F19" s="770"/>
      <c r="G19" s="770"/>
      <c r="H19" s="770"/>
      <c r="I19" s="770"/>
      <c r="J19" s="770"/>
    </row>
    <row r="20" spans="1:15">
      <c r="B20" s="313"/>
      <c r="C20" s="313"/>
      <c r="D20" s="314"/>
      <c r="E20" s="314"/>
      <c r="F20" s="314"/>
      <c r="G20" s="314"/>
      <c r="H20" s="314"/>
      <c r="I20" s="314"/>
    </row>
    <row r="21" spans="1:15">
      <c r="B21" s="661" t="s">
        <v>627</v>
      </c>
      <c r="C21" s="662"/>
      <c r="D21" s="662"/>
      <c r="E21" s="662"/>
      <c r="F21" s="662"/>
      <c r="G21" s="662"/>
      <c r="H21" s="662"/>
      <c r="I21" s="662"/>
      <c r="J21" s="662"/>
    </row>
    <row r="22" spans="1:15" ht="27.95" customHeight="1">
      <c r="B22" s="768" t="s">
        <v>628</v>
      </c>
      <c r="C22" s="768"/>
      <c r="D22" s="770"/>
      <c r="E22" s="770"/>
      <c r="F22" s="770"/>
      <c r="G22" s="770"/>
      <c r="H22" s="770"/>
      <c r="I22" s="770"/>
      <c r="J22" s="770"/>
    </row>
    <row r="23" spans="1:15" ht="72.599999999999994" customHeight="1">
      <c r="B23" s="768" t="s">
        <v>629</v>
      </c>
      <c r="C23" s="769"/>
      <c r="D23" s="770"/>
      <c r="E23" s="770"/>
      <c r="F23" s="770"/>
      <c r="G23" s="770"/>
      <c r="H23" s="770"/>
      <c r="I23" s="770"/>
      <c r="J23" s="770"/>
    </row>
    <row r="24" spans="1:15">
      <c r="B24" s="313"/>
      <c r="C24" s="313"/>
      <c r="D24" s="314"/>
      <c r="E24" s="314"/>
      <c r="F24" s="314"/>
      <c r="G24" s="314"/>
      <c r="H24" s="314"/>
      <c r="I24" s="314"/>
    </row>
    <row r="25" spans="1:15">
      <c r="B25" s="780" t="s">
        <v>630</v>
      </c>
      <c r="C25" s="780"/>
      <c r="D25" s="780"/>
      <c r="E25" s="780"/>
      <c r="F25" s="780"/>
      <c r="G25" s="780"/>
      <c r="H25" s="780"/>
      <c r="I25" s="780"/>
      <c r="J25" s="780"/>
    </row>
    <row r="26" spans="1:15" ht="17.25" thickBot="1">
      <c r="B26" s="661" t="s">
        <v>631</v>
      </c>
      <c r="C26" s="662"/>
      <c r="D26" s="662"/>
      <c r="E26" s="662"/>
      <c r="F26" s="662"/>
      <c r="G26" s="662"/>
      <c r="H26" s="662"/>
      <c r="I26" s="662"/>
      <c r="J26" s="662"/>
    </row>
    <row r="27" spans="1:15" ht="40.5">
      <c r="B27" s="633" t="s">
        <v>366</v>
      </c>
      <c r="C27" s="665"/>
      <c r="D27" s="116" t="s">
        <v>9</v>
      </c>
      <c r="E27" s="116" t="s">
        <v>341</v>
      </c>
      <c r="F27" s="116" t="s">
        <v>632</v>
      </c>
      <c r="G27" s="116" t="s">
        <v>633</v>
      </c>
      <c r="H27" s="116" t="s">
        <v>634</v>
      </c>
      <c r="I27" s="116" t="s">
        <v>56</v>
      </c>
      <c r="J27" s="116" t="s">
        <v>57</v>
      </c>
    </row>
    <row r="28" spans="1:15">
      <c r="A28" s="124"/>
      <c r="B28" s="619" t="s">
        <v>623</v>
      </c>
      <c r="C28" s="620"/>
      <c r="D28" s="266"/>
      <c r="E28" s="266"/>
      <c r="F28" s="267">
        <v>8890</v>
      </c>
      <c r="G28" s="268"/>
      <c r="H28" s="315">
        <f>E28*G28</f>
        <v>0</v>
      </c>
      <c r="I28" s="271"/>
      <c r="J28" s="272"/>
      <c r="K28" s="124"/>
      <c r="L28" s="124"/>
      <c r="M28" s="124"/>
      <c r="N28" s="124"/>
      <c r="O28" s="124"/>
    </row>
    <row r="29" spans="1:15">
      <c r="D29" s="260"/>
      <c r="E29" s="260"/>
      <c r="F29" s="260"/>
      <c r="G29" s="260"/>
      <c r="H29" s="260"/>
      <c r="I29" s="260"/>
    </row>
    <row r="30" spans="1:15">
      <c r="B30" s="313" t="s">
        <v>635</v>
      </c>
      <c r="D30" s="260"/>
      <c r="E30" s="260"/>
      <c r="F30" s="260"/>
      <c r="G30" s="260"/>
      <c r="H30" s="260"/>
      <c r="I30" s="260"/>
      <c r="J30" s="260"/>
    </row>
    <row r="31" spans="1:15" ht="17.25" thickBot="1">
      <c r="B31" s="661" t="s">
        <v>631</v>
      </c>
      <c r="C31" s="662"/>
      <c r="D31" s="662"/>
      <c r="E31" s="662"/>
      <c r="F31" s="662"/>
      <c r="G31" s="662"/>
      <c r="H31" s="662"/>
      <c r="I31" s="662"/>
      <c r="J31" s="662"/>
    </row>
    <row r="32" spans="1:15" ht="40.5">
      <c r="B32" s="633" t="s">
        <v>366</v>
      </c>
      <c r="C32" s="665"/>
      <c r="D32" s="116" t="s">
        <v>9</v>
      </c>
      <c r="E32" s="633" t="s">
        <v>636</v>
      </c>
      <c r="F32" s="665"/>
      <c r="G32" s="116" t="s">
        <v>637</v>
      </c>
      <c r="H32" s="116" t="s">
        <v>638</v>
      </c>
      <c r="I32" s="116" t="s">
        <v>56</v>
      </c>
      <c r="J32" s="116" t="s">
        <v>57</v>
      </c>
    </row>
    <row r="33" spans="1:15">
      <c r="A33" s="124"/>
      <c r="B33" s="766" t="s">
        <v>623</v>
      </c>
      <c r="C33" s="767"/>
      <c r="D33" s="266"/>
      <c r="E33" s="783"/>
      <c r="F33" s="784"/>
      <c r="G33" s="267">
        <v>8890</v>
      </c>
      <c r="H33" s="268"/>
      <c r="I33" s="272"/>
      <c r="J33" s="272"/>
      <c r="K33" s="124"/>
      <c r="L33" s="124"/>
      <c r="M33" s="124"/>
      <c r="N33" s="124"/>
      <c r="O33" s="124"/>
    </row>
    <row r="34" spans="1:15">
      <c r="A34" s="124"/>
      <c r="B34" s="766" t="s">
        <v>623</v>
      </c>
      <c r="C34" s="767"/>
      <c r="D34" s="266"/>
      <c r="E34" s="783"/>
      <c r="F34" s="784"/>
      <c r="G34" s="267">
        <v>8890</v>
      </c>
      <c r="H34" s="268"/>
      <c r="I34" s="272"/>
      <c r="J34" s="272"/>
      <c r="K34" s="124"/>
      <c r="L34" s="124"/>
      <c r="M34" s="124"/>
      <c r="N34" s="124"/>
      <c r="O34" s="124"/>
    </row>
    <row r="35" spans="1:15">
      <c r="A35" s="124"/>
      <c r="B35" s="766" t="s">
        <v>623</v>
      </c>
      <c r="C35" s="767"/>
      <c r="D35" s="266"/>
      <c r="E35" s="783"/>
      <c r="F35" s="784"/>
      <c r="G35" s="267">
        <v>8890</v>
      </c>
      <c r="H35" s="268"/>
      <c r="I35" s="272"/>
      <c r="J35" s="272"/>
      <c r="K35" s="124"/>
      <c r="L35" s="124"/>
      <c r="M35" s="124"/>
      <c r="N35" s="124"/>
      <c r="O35" s="124"/>
    </row>
    <row r="36" spans="1:15">
      <c r="A36" s="124"/>
      <c r="B36" s="776" t="s">
        <v>639</v>
      </c>
      <c r="C36" s="644"/>
      <c r="D36" s="316"/>
      <c r="E36" s="317"/>
      <c r="F36" s="318"/>
      <c r="G36" s="319"/>
      <c r="H36" s="319">
        <f>SUM(H33:H35)</f>
        <v>0</v>
      </c>
      <c r="I36" s="317"/>
      <c r="J36" s="318"/>
      <c r="K36" s="124"/>
      <c r="L36" s="124"/>
      <c r="M36" s="124"/>
      <c r="N36" s="124"/>
      <c r="O36" s="124"/>
    </row>
    <row r="37" spans="1:15">
      <c r="D37" s="260"/>
      <c r="E37" s="260"/>
      <c r="F37" s="260"/>
      <c r="G37" s="260"/>
      <c r="H37" s="260"/>
      <c r="I37" s="260"/>
      <c r="J37" s="260"/>
    </row>
    <row r="38" spans="1:15" ht="17.25" thickBot="1">
      <c r="B38" s="313"/>
      <c r="D38" s="260"/>
      <c r="E38" s="260"/>
      <c r="F38" s="260"/>
      <c r="G38" s="260"/>
      <c r="H38" s="260"/>
      <c r="I38" s="260"/>
      <c r="J38" s="260"/>
    </row>
    <row r="39" spans="1:15" ht="17.25" thickBot="1">
      <c r="B39" s="616" t="s">
        <v>640</v>
      </c>
      <c r="C39" s="617"/>
      <c r="D39" s="617"/>
      <c r="E39" s="617"/>
      <c r="F39" s="617"/>
      <c r="G39" s="617"/>
      <c r="H39" s="617"/>
      <c r="I39" s="618"/>
    </row>
    <row r="40" spans="1:15" ht="40.5">
      <c r="B40" s="633" t="s">
        <v>366</v>
      </c>
      <c r="C40" s="665"/>
      <c r="D40" s="116" t="s">
        <v>641</v>
      </c>
      <c r="E40" s="116" t="s">
        <v>642</v>
      </c>
      <c r="F40" s="116" t="s">
        <v>643</v>
      </c>
      <c r="G40" s="116" t="s">
        <v>634</v>
      </c>
      <c r="H40" s="116" t="s">
        <v>56</v>
      </c>
      <c r="I40" s="116" t="s">
        <v>57</v>
      </c>
    </row>
    <row r="41" spans="1:15">
      <c r="A41" s="124"/>
      <c r="B41" s="773" t="s">
        <v>644</v>
      </c>
      <c r="C41" s="774"/>
      <c r="D41" s="266"/>
      <c r="E41" s="267">
        <v>19100</v>
      </c>
      <c r="F41" s="268"/>
      <c r="G41" s="266">
        <f>D41*F41</f>
        <v>0</v>
      </c>
      <c r="H41" s="271"/>
      <c r="I41" s="272"/>
      <c r="K41" s="124"/>
      <c r="L41" s="124"/>
      <c r="M41" s="124"/>
      <c r="N41" s="124"/>
      <c r="O41" s="124"/>
    </row>
    <row r="42" spans="1:15">
      <c r="B42" s="773" t="s">
        <v>645</v>
      </c>
      <c r="C42" s="774"/>
      <c r="D42" s="266"/>
      <c r="E42" s="267">
        <v>25500</v>
      </c>
      <c r="F42" s="268"/>
      <c r="G42" s="266">
        <f>D42*F42</f>
        <v>0</v>
      </c>
      <c r="H42" s="271"/>
      <c r="I42" s="272"/>
    </row>
    <row r="43" spans="1:15">
      <c r="B43" s="320"/>
      <c r="C43" s="320"/>
      <c r="D43" s="285"/>
      <c r="E43" s="286"/>
      <c r="F43" s="286"/>
      <c r="G43" s="285"/>
      <c r="H43" s="279"/>
      <c r="I43" s="279"/>
    </row>
    <row r="44" spans="1:15">
      <c r="B44" s="321"/>
    </row>
    <row r="45" spans="1:15">
      <c r="B45" s="771" t="s">
        <v>646</v>
      </c>
      <c r="C45" s="771"/>
      <c r="D45" s="771"/>
      <c r="E45" s="771"/>
      <c r="F45" s="771"/>
      <c r="G45" s="771"/>
      <c r="H45" s="771"/>
      <c r="I45" s="771"/>
    </row>
    <row r="46" spans="1:15">
      <c r="B46" s="322" t="s">
        <v>647</v>
      </c>
    </row>
    <row r="47" spans="1:15" ht="44.1" customHeight="1">
      <c r="B47" s="772" t="s">
        <v>648</v>
      </c>
      <c r="C47" s="772"/>
      <c r="D47" s="772"/>
      <c r="E47" s="772"/>
      <c r="F47" s="772"/>
      <c r="G47" s="772"/>
      <c r="H47" s="772"/>
      <c r="I47" s="772"/>
      <c r="J47" s="772"/>
    </row>
    <row r="48" spans="1:15">
      <c r="B48" s="323"/>
      <c r="C48" s="323"/>
      <c r="D48" s="323"/>
      <c r="E48" s="323"/>
      <c r="F48" s="323"/>
      <c r="G48" s="323"/>
      <c r="H48" s="323"/>
      <c r="I48" s="323"/>
      <c r="J48" s="323"/>
    </row>
    <row r="49" spans="1:10" ht="17.25">
      <c r="B49" s="324" t="s">
        <v>649</v>
      </c>
    </row>
    <row r="50" spans="1:10" ht="29.1" customHeight="1">
      <c r="B50" s="772" t="s">
        <v>773</v>
      </c>
      <c r="C50" s="772"/>
      <c r="D50" s="772"/>
      <c r="E50" s="772"/>
      <c r="F50" s="772"/>
      <c r="G50" s="772"/>
      <c r="H50" s="772"/>
      <c r="I50" s="772"/>
      <c r="J50" s="772"/>
    </row>
    <row r="51" spans="1:10">
      <c r="B51" s="771" t="s">
        <v>650</v>
      </c>
      <c r="C51" s="771"/>
      <c r="D51" s="771"/>
      <c r="E51" s="771"/>
      <c r="F51" s="771"/>
      <c r="G51" s="771"/>
      <c r="H51" s="771"/>
      <c r="I51" s="771"/>
    </row>
    <row r="52" spans="1:10">
      <c r="B52" s="785" t="s">
        <v>774</v>
      </c>
      <c r="C52" s="785"/>
      <c r="D52" s="785"/>
      <c r="E52" s="785"/>
      <c r="F52" s="785"/>
      <c r="G52" s="785"/>
      <c r="H52" s="785"/>
      <c r="I52" s="785"/>
      <c r="J52" s="785"/>
    </row>
    <row r="53" spans="1:10" ht="17.25">
      <c r="B53" s="325" t="s">
        <v>775</v>
      </c>
    </row>
    <row r="54" spans="1:10" ht="17.25">
      <c r="B54" s="786" t="s">
        <v>776</v>
      </c>
      <c r="C54" s="786"/>
      <c r="D54" s="786"/>
      <c r="E54" s="786"/>
      <c r="F54" s="786"/>
      <c r="G54" s="786"/>
      <c r="H54" s="786"/>
      <c r="I54" s="786"/>
      <c r="J54" s="786"/>
    </row>
    <row r="55" spans="1:10" ht="17.25">
      <c r="B55" s="786" t="s">
        <v>777</v>
      </c>
      <c r="C55" s="786"/>
      <c r="D55" s="786"/>
      <c r="E55" s="786"/>
      <c r="F55" s="786"/>
      <c r="G55" s="786"/>
      <c r="H55" s="786"/>
      <c r="I55" s="786"/>
      <c r="J55" s="786"/>
    </row>
    <row r="56" spans="1:10" ht="17.25">
      <c r="B56" s="787" t="s">
        <v>778</v>
      </c>
      <c r="C56" s="787"/>
      <c r="D56" s="787"/>
      <c r="E56" s="787"/>
      <c r="F56" s="787"/>
      <c r="G56" s="787"/>
      <c r="H56" s="787"/>
      <c r="I56" s="787"/>
      <c r="J56" s="787"/>
    </row>
    <row r="57" spans="1:10" ht="32.1" customHeight="1">
      <c r="B57" s="326"/>
      <c r="C57" s="787" t="s">
        <v>651</v>
      </c>
      <c r="D57" s="787"/>
      <c r="E57" s="787"/>
      <c r="F57" s="787"/>
      <c r="G57" s="787"/>
      <c r="H57" s="787"/>
      <c r="I57" s="787"/>
      <c r="J57" s="787"/>
    </row>
    <row r="58" spans="1:10">
      <c r="B58" s="785" t="s">
        <v>652</v>
      </c>
      <c r="C58" s="785"/>
      <c r="D58" s="785"/>
      <c r="E58" s="785"/>
      <c r="F58" s="785"/>
      <c r="G58" s="785"/>
      <c r="H58" s="785"/>
      <c r="I58" s="785"/>
      <c r="J58" s="785"/>
    </row>
    <row r="60" spans="1:10" ht="44.45" customHeight="1">
      <c r="B60" s="765" t="s">
        <v>653</v>
      </c>
      <c r="C60" s="765"/>
      <c r="D60" s="765"/>
      <c r="E60" s="765"/>
      <c r="F60" s="765"/>
      <c r="G60" s="765"/>
      <c r="H60" s="765"/>
      <c r="I60" s="765"/>
      <c r="J60" s="765"/>
    </row>
    <row r="61" spans="1:10" ht="18" customHeight="1">
      <c r="B61" s="765" t="s">
        <v>657</v>
      </c>
      <c r="C61" s="765"/>
      <c r="D61" s="765"/>
      <c r="E61" s="765"/>
      <c r="F61" s="765"/>
      <c r="G61" s="765"/>
      <c r="H61" s="765"/>
      <c r="I61" s="765"/>
      <c r="J61" s="765"/>
    </row>
    <row r="63" spans="1:10" ht="44.45" customHeight="1">
      <c r="B63" s="400" t="s">
        <v>750</v>
      </c>
      <c r="C63" s="400"/>
      <c r="D63" s="400"/>
      <c r="E63" s="400"/>
      <c r="F63" s="400"/>
      <c r="G63" s="400"/>
      <c r="H63" s="400"/>
      <c r="I63" s="400"/>
      <c r="J63" s="400"/>
    </row>
    <row r="64" spans="1:10" ht="17.25" thickBot="1">
      <c r="A64" s="100"/>
      <c r="B64" s="100"/>
      <c r="C64" s="100"/>
      <c r="D64" s="100"/>
      <c r="E64" s="100"/>
      <c r="F64" s="100"/>
      <c r="G64" s="100"/>
      <c r="H64" s="100"/>
      <c r="I64" s="100"/>
      <c r="J64" s="100"/>
    </row>
    <row r="65" spans="1:10">
      <c r="A65" s="101"/>
      <c r="B65" s="633" t="s">
        <v>78</v>
      </c>
      <c r="C65" s="665"/>
      <c r="D65" s="665"/>
      <c r="E65" s="665"/>
      <c r="F65" s="665"/>
      <c r="G65" s="665"/>
      <c r="H65" s="665"/>
      <c r="I65" s="665"/>
      <c r="J65" s="665"/>
    </row>
    <row r="66" spans="1:10" ht="59.45" customHeight="1" thickBot="1">
      <c r="A66" s="101"/>
      <c r="B66" s="450" t="s">
        <v>749</v>
      </c>
      <c r="C66" s="451"/>
      <c r="D66" s="451"/>
      <c r="E66" s="451"/>
      <c r="F66" s="452"/>
      <c r="G66" s="102" t="s">
        <v>120</v>
      </c>
      <c r="H66" s="104">
        <f ca="1">TODAY()</f>
        <v>45936</v>
      </c>
      <c r="I66" s="614"/>
      <c r="J66" s="615"/>
    </row>
  </sheetData>
  <mergeCells count="62">
    <mergeCell ref="B65:J65"/>
    <mergeCell ref="B66:F66"/>
    <mergeCell ref="I66:J66"/>
    <mergeCell ref="B63:J63"/>
    <mergeCell ref="B25:J25"/>
    <mergeCell ref="E32:F32"/>
    <mergeCell ref="E33:F33"/>
    <mergeCell ref="E34:F34"/>
    <mergeCell ref="E35:F35"/>
    <mergeCell ref="B60:J60"/>
    <mergeCell ref="B52:J52"/>
    <mergeCell ref="B54:J54"/>
    <mergeCell ref="B55:J55"/>
    <mergeCell ref="B56:J56"/>
    <mergeCell ref="C57:J57"/>
    <mergeCell ref="B58:J58"/>
    <mergeCell ref="D8:J8"/>
    <mergeCell ref="D9:J9"/>
    <mergeCell ref="D10:J10"/>
    <mergeCell ref="D11:J11"/>
    <mergeCell ref="B14:C14"/>
    <mergeCell ref="D14:J14"/>
    <mergeCell ref="D12:J12"/>
    <mergeCell ref="B10:C10"/>
    <mergeCell ref="D13:J13"/>
    <mergeCell ref="A1:K1"/>
    <mergeCell ref="B2:J3"/>
    <mergeCell ref="B5:J5"/>
    <mergeCell ref="D6:J6"/>
    <mergeCell ref="D7:J7"/>
    <mergeCell ref="B6:C6"/>
    <mergeCell ref="B45:I45"/>
    <mergeCell ref="B47:J47"/>
    <mergeCell ref="B21:J21"/>
    <mergeCell ref="B11:C11"/>
    <mergeCell ref="B17:C17"/>
    <mergeCell ref="B18:C18"/>
    <mergeCell ref="B16:J16"/>
    <mergeCell ref="D17:J17"/>
    <mergeCell ref="D18:J18"/>
    <mergeCell ref="D19:J19"/>
    <mergeCell ref="B35:C35"/>
    <mergeCell ref="B36:C36"/>
    <mergeCell ref="B39:I39"/>
    <mergeCell ref="B40:C40"/>
    <mergeCell ref="B41:C41"/>
    <mergeCell ref="B61:J61"/>
    <mergeCell ref="B33:C33"/>
    <mergeCell ref="B19:C19"/>
    <mergeCell ref="B22:C22"/>
    <mergeCell ref="B23:C23"/>
    <mergeCell ref="D22:J22"/>
    <mergeCell ref="D23:J23"/>
    <mergeCell ref="B26:J26"/>
    <mergeCell ref="B27:C27"/>
    <mergeCell ref="B28:C28"/>
    <mergeCell ref="B31:J31"/>
    <mergeCell ref="B32:C32"/>
    <mergeCell ref="B51:I51"/>
    <mergeCell ref="B50:J50"/>
    <mergeCell ref="B34:C34"/>
    <mergeCell ref="B42:C42"/>
  </mergeCells>
  <hyperlinks>
    <hyperlink ref="B46" r:id="rId1" display="https://eur03.safelinks.protection.outlook.com/?url=https%3A%2F%2Fbusiness.apple.com%2F%23%2Fenrollment%2Fform&amp;data=05%7C01%7Cagnes.kozicszsatkulak%40vodafone.com%7C9f391fcbd62546db4cec08db5cefd272%7C68283f3b84874c86adb3a5228f18b893%7C0%7C0%7C638205957652220354%7CUnknown%7CTWFpbGZsb3d8eyJWIjoiMC4wLjAwMDAiLCJQIjoiV2luMzIiLCJBTiI6Ik1haWwiLCJXVCI6Mn0%3D%7C3000%7C%7C%7C&amp;sdata=lfcs4Zh1paoLYtZBQh1QE%2FhsaBDw0rtZ1lfSr4sH8TU%3D&amp;reserved=0" xr:uid="{779B7F62-3BA1-4F3B-9C48-6F42BD0F3E07}"/>
  </hyperlinks>
  <pageMargins left="0.7" right="0.7" top="0.75" bottom="0.75" header="0.3" footer="0.3"/>
  <pageSetup scale="50" orientation="portrait" r:id="rId2"/>
  <headerFooter>
    <oddFooter>&amp;L_x000D_&amp;1#&amp;"Calibri"&amp;10&amp;K000000 C2 General</oddFooter>
  </headerFooter>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A1:Q183"/>
  <sheetViews>
    <sheetView showGridLines="0" zoomScale="85" zoomScaleNormal="85" workbookViewId="0">
      <pane xSplit="1" ySplit="2" topLeftCell="B152" activePane="bottomRight" state="frozen"/>
      <selection pane="topRight" activeCell="B1" sqref="B1"/>
      <selection pane="bottomLeft" activeCell="A4" sqref="A4"/>
      <selection pane="bottomRight" activeCell="A3" sqref="A3:Q183"/>
    </sheetView>
  </sheetViews>
  <sheetFormatPr defaultColWidth="9.140625" defaultRowHeight="16.5"/>
  <cols>
    <col min="1" max="1" width="59" style="327" bestFit="1" customWidth="1"/>
    <col min="2" max="2" width="14.140625" style="260" customWidth="1"/>
    <col min="3" max="3" width="23" style="327" customWidth="1"/>
    <col min="4" max="4" width="19.5703125" style="327" customWidth="1"/>
    <col min="5" max="11" width="14.42578125" style="327" customWidth="1"/>
    <col min="12" max="12" width="16.140625" style="327" bestFit="1" customWidth="1"/>
    <col min="13" max="14" width="15.85546875" style="327" bestFit="1" customWidth="1"/>
    <col min="15" max="15" width="13.140625" style="260" customWidth="1"/>
    <col min="16" max="16" width="14.42578125" style="327" customWidth="1"/>
    <col min="17" max="17" width="13" style="2" customWidth="1"/>
    <col min="18" max="16384" width="9.140625" style="327"/>
  </cols>
  <sheetData>
    <row r="1" spans="1:17" ht="17.25" thickBot="1">
      <c r="A1" s="377">
        <v>1</v>
      </c>
      <c r="B1" s="378">
        <v>8</v>
      </c>
      <c r="C1" s="377">
        <v>9</v>
      </c>
      <c r="D1" s="377">
        <v>10</v>
      </c>
      <c r="E1" s="377"/>
      <c r="F1" s="377"/>
      <c r="G1" s="377"/>
      <c r="H1" s="377"/>
      <c r="I1" s="377"/>
      <c r="J1" s="377"/>
      <c r="K1" s="377"/>
      <c r="L1" s="377">
        <v>23</v>
      </c>
      <c r="M1" s="377">
        <v>24</v>
      </c>
      <c r="N1" s="377">
        <v>25</v>
      </c>
      <c r="O1" s="378">
        <v>94</v>
      </c>
      <c r="P1" s="368"/>
    </row>
    <row r="2" spans="1:17" ht="89.25" customHeight="1">
      <c r="A2" s="379" t="s">
        <v>116</v>
      </c>
      <c r="B2" s="369" t="s">
        <v>68</v>
      </c>
      <c r="C2" s="370" t="s">
        <v>44</v>
      </c>
      <c r="D2" s="370" t="s">
        <v>88</v>
      </c>
      <c r="E2" s="380" t="s">
        <v>971</v>
      </c>
      <c r="F2" s="380" t="s">
        <v>972</v>
      </c>
      <c r="G2" s="380" t="s">
        <v>973</v>
      </c>
      <c r="H2" s="380" t="s">
        <v>974</v>
      </c>
      <c r="I2" s="380" t="s">
        <v>975</v>
      </c>
      <c r="J2" s="380" t="s">
        <v>976</v>
      </c>
      <c r="K2" s="380" t="s">
        <v>977</v>
      </c>
      <c r="L2" s="381" t="s">
        <v>525</v>
      </c>
      <c r="M2" s="381" t="s">
        <v>526</v>
      </c>
      <c r="N2" s="381" t="s">
        <v>527</v>
      </c>
      <c r="O2" s="382" t="s">
        <v>23</v>
      </c>
      <c r="P2" s="383" t="s">
        <v>490</v>
      </c>
      <c r="Q2" s="384" t="s">
        <v>497</v>
      </c>
    </row>
    <row r="3" spans="1:17">
      <c r="A3" s="371" t="s">
        <v>531</v>
      </c>
      <c r="B3" s="373">
        <v>30900</v>
      </c>
      <c r="C3" s="375">
        <v>22900</v>
      </c>
      <c r="D3" s="375">
        <v>27900</v>
      </c>
      <c r="E3" s="375" t="s">
        <v>48</v>
      </c>
      <c r="F3" s="375" t="s">
        <v>48</v>
      </c>
      <c r="G3" s="375" t="s">
        <v>48</v>
      </c>
      <c r="H3" s="375" t="s">
        <v>48</v>
      </c>
      <c r="I3" s="375" t="s">
        <v>48</v>
      </c>
      <c r="J3" s="375" t="s">
        <v>48</v>
      </c>
      <c r="K3" s="375" t="s">
        <v>48</v>
      </c>
      <c r="L3" s="375" t="s">
        <v>48</v>
      </c>
      <c r="M3" s="375" t="s">
        <v>48</v>
      </c>
      <c r="N3" s="375" t="s">
        <v>48</v>
      </c>
      <c r="O3" s="376" t="s">
        <v>15</v>
      </c>
      <c r="P3" s="373" t="s">
        <v>48</v>
      </c>
      <c r="Q3" s="373" t="s">
        <v>48</v>
      </c>
    </row>
    <row r="4" spans="1:17">
      <c r="A4" s="371" t="s">
        <v>534</v>
      </c>
      <c r="B4" s="373">
        <v>43900</v>
      </c>
      <c r="C4" s="375">
        <v>31900</v>
      </c>
      <c r="D4" s="375">
        <v>36900</v>
      </c>
      <c r="E4" s="375" t="s">
        <v>48</v>
      </c>
      <c r="F4" s="375" t="s">
        <v>48</v>
      </c>
      <c r="G4" s="375" t="s">
        <v>48</v>
      </c>
      <c r="H4" s="375" t="s">
        <v>48</v>
      </c>
      <c r="I4" s="375" t="s">
        <v>48</v>
      </c>
      <c r="J4" s="375" t="s">
        <v>48</v>
      </c>
      <c r="K4" s="375" t="s">
        <v>48</v>
      </c>
      <c r="L4" s="375" t="s">
        <v>48</v>
      </c>
      <c r="M4" s="375" t="s">
        <v>48</v>
      </c>
      <c r="N4" s="375" t="s">
        <v>48</v>
      </c>
      <c r="O4" s="376" t="s">
        <v>15</v>
      </c>
      <c r="P4" s="373" t="s">
        <v>48</v>
      </c>
      <c r="Q4" s="373" t="s">
        <v>48</v>
      </c>
    </row>
    <row r="5" spans="1:17">
      <c r="A5" s="371" t="s">
        <v>787</v>
      </c>
      <c r="B5" s="260">
        <v>49900</v>
      </c>
      <c r="C5" s="327">
        <v>37900</v>
      </c>
      <c r="D5" s="327">
        <v>42900</v>
      </c>
      <c r="E5" s="327">
        <v>22900</v>
      </c>
      <c r="F5" s="327">
        <v>17900</v>
      </c>
      <c r="G5" s="327">
        <v>12900</v>
      </c>
      <c r="H5" s="327">
        <v>2900</v>
      </c>
      <c r="I5" s="327">
        <v>0</v>
      </c>
      <c r="J5" s="327">
        <v>0</v>
      </c>
      <c r="K5" s="327">
        <v>0</v>
      </c>
      <c r="L5" s="327" t="s">
        <v>48</v>
      </c>
      <c r="M5" s="327" t="s">
        <v>48</v>
      </c>
      <c r="N5" s="327" t="s">
        <v>48</v>
      </c>
      <c r="O5" s="260" t="s">
        <v>16</v>
      </c>
      <c r="P5" s="260" t="s">
        <v>48</v>
      </c>
      <c r="Q5" s="373" t="s">
        <v>48</v>
      </c>
    </row>
    <row r="6" spans="1:17">
      <c r="A6" s="371" t="s">
        <v>833</v>
      </c>
      <c r="B6" s="260">
        <v>144900</v>
      </c>
      <c r="C6" s="327">
        <v>112900</v>
      </c>
      <c r="D6" s="327">
        <v>122900</v>
      </c>
      <c r="E6" s="327">
        <v>97900</v>
      </c>
      <c r="F6" s="327">
        <v>92900</v>
      </c>
      <c r="G6" s="327">
        <v>87900</v>
      </c>
      <c r="H6" s="327">
        <v>77900</v>
      </c>
      <c r="I6" s="327">
        <v>72900</v>
      </c>
      <c r="J6" s="327">
        <v>62900</v>
      </c>
      <c r="K6" s="327">
        <v>0</v>
      </c>
      <c r="L6" s="327" t="s">
        <v>48</v>
      </c>
      <c r="M6" s="327" t="s">
        <v>48</v>
      </c>
      <c r="N6" s="327" t="s">
        <v>48</v>
      </c>
      <c r="O6" s="260" t="s">
        <v>17</v>
      </c>
      <c r="P6" s="260" t="s">
        <v>48</v>
      </c>
      <c r="Q6" s="373" t="s">
        <v>48</v>
      </c>
    </row>
    <row r="7" spans="1:17">
      <c r="A7" s="371" t="s">
        <v>834</v>
      </c>
      <c r="B7" s="373">
        <v>144900</v>
      </c>
      <c r="C7" s="375">
        <v>112900</v>
      </c>
      <c r="D7" s="375">
        <v>122900</v>
      </c>
      <c r="E7" s="375">
        <v>97900</v>
      </c>
      <c r="F7" s="375">
        <v>92900</v>
      </c>
      <c r="G7" s="375">
        <v>87900</v>
      </c>
      <c r="H7" s="375">
        <v>77900</v>
      </c>
      <c r="I7" s="375">
        <v>72900</v>
      </c>
      <c r="J7" s="375">
        <v>62900</v>
      </c>
      <c r="K7" s="375">
        <v>0</v>
      </c>
      <c r="L7" s="375" t="s">
        <v>48</v>
      </c>
      <c r="M7" s="375" t="s">
        <v>48</v>
      </c>
      <c r="N7" s="375" t="s">
        <v>48</v>
      </c>
      <c r="O7" s="376" t="s">
        <v>17</v>
      </c>
      <c r="P7" s="373" t="s">
        <v>48</v>
      </c>
      <c r="Q7" s="373" t="s">
        <v>48</v>
      </c>
    </row>
    <row r="8" spans="1:17">
      <c r="A8" s="371" t="s">
        <v>827</v>
      </c>
      <c r="B8" s="260">
        <v>81900</v>
      </c>
      <c r="C8" s="327">
        <v>62900</v>
      </c>
      <c r="D8" s="327">
        <v>67900</v>
      </c>
      <c r="E8" s="327">
        <v>47900</v>
      </c>
      <c r="F8" s="327">
        <v>42900</v>
      </c>
      <c r="G8" s="327">
        <v>37900</v>
      </c>
      <c r="H8" s="327">
        <v>27900</v>
      </c>
      <c r="I8" s="327">
        <v>22900</v>
      </c>
      <c r="J8" s="327">
        <v>12900</v>
      </c>
      <c r="K8" s="327">
        <v>0</v>
      </c>
      <c r="L8" s="327" t="s">
        <v>48</v>
      </c>
      <c r="M8" s="327" t="s">
        <v>48</v>
      </c>
      <c r="N8" s="327" t="s">
        <v>48</v>
      </c>
      <c r="O8" s="260" t="s">
        <v>17</v>
      </c>
      <c r="P8" s="260" t="s">
        <v>48</v>
      </c>
      <c r="Q8" s="373" t="s">
        <v>48</v>
      </c>
    </row>
    <row r="9" spans="1:17">
      <c r="A9" s="371" t="s">
        <v>828</v>
      </c>
      <c r="B9" s="260">
        <v>81900</v>
      </c>
      <c r="C9" s="327">
        <v>62900</v>
      </c>
      <c r="D9" s="327">
        <v>67900</v>
      </c>
      <c r="E9" s="327">
        <v>47900</v>
      </c>
      <c r="F9" s="327">
        <v>42900</v>
      </c>
      <c r="G9" s="327">
        <v>37900</v>
      </c>
      <c r="H9" s="327">
        <v>27900</v>
      </c>
      <c r="I9" s="327">
        <v>22900</v>
      </c>
      <c r="J9" s="327">
        <v>12900</v>
      </c>
      <c r="K9" s="327">
        <v>0</v>
      </c>
      <c r="L9" s="327" t="s">
        <v>48</v>
      </c>
      <c r="M9" s="327" t="s">
        <v>48</v>
      </c>
      <c r="N9" s="327" t="s">
        <v>48</v>
      </c>
      <c r="O9" s="260" t="s">
        <v>17</v>
      </c>
      <c r="P9" s="260" t="s">
        <v>48</v>
      </c>
      <c r="Q9" s="373" t="s">
        <v>48</v>
      </c>
    </row>
    <row r="10" spans="1:17">
      <c r="A10" s="371" t="s">
        <v>835</v>
      </c>
      <c r="B10" s="374">
        <v>255900</v>
      </c>
      <c r="C10" s="375">
        <v>201900</v>
      </c>
      <c r="D10" s="375">
        <v>211900</v>
      </c>
      <c r="E10" s="375">
        <v>186900</v>
      </c>
      <c r="F10" s="375">
        <v>181900</v>
      </c>
      <c r="G10" s="375">
        <v>176900</v>
      </c>
      <c r="H10" s="375">
        <v>166900</v>
      </c>
      <c r="I10" s="375">
        <v>161900</v>
      </c>
      <c r="J10" s="375">
        <v>151900</v>
      </c>
      <c r="K10" s="375">
        <v>0</v>
      </c>
      <c r="L10" s="375" t="s">
        <v>48</v>
      </c>
      <c r="M10" s="375" t="s">
        <v>48</v>
      </c>
      <c r="N10" s="375" t="s">
        <v>48</v>
      </c>
      <c r="O10" s="376" t="s">
        <v>557</v>
      </c>
      <c r="P10" s="373" t="s">
        <v>48</v>
      </c>
      <c r="Q10" s="373" t="s">
        <v>48</v>
      </c>
    </row>
    <row r="11" spans="1:17">
      <c r="A11" s="371" t="s">
        <v>978</v>
      </c>
      <c r="B11" s="373">
        <v>102900</v>
      </c>
      <c r="C11" s="375">
        <v>79900</v>
      </c>
      <c r="D11" s="375">
        <v>84900</v>
      </c>
      <c r="E11" s="375">
        <v>64900</v>
      </c>
      <c r="F11" s="375">
        <v>59900</v>
      </c>
      <c r="G11" s="375">
        <v>54900</v>
      </c>
      <c r="H11" s="375">
        <v>44900</v>
      </c>
      <c r="I11" s="375">
        <v>39900</v>
      </c>
      <c r="J11" s="375">
        <v>29900</v>
      </c>
      <c r="K11" s="375">
        <v>0</v>
      </c>
      <c r="L11" s="375" t="s">
        <v>48</v>
      </c>
      <c r="M11" s="375" t="s">
        <v>48</v>
      </c>
      <c r="N11" s="375" t="s">
        <v>48</v>
      </c>
      <c r="O11" s="376" t="s">
        <v>17</v>
      </c>
      <c r="P11" s="373" t="s">
        <v>48</v>
      </c>
      <c r="Q11" s="373" t="s">
        <v>48</v>
      </c>
    </row>
    <row r="12" spans="1:17">
      <c r="A12" s="371" t="s">
        <v>979</v>
      </c>
      <c r="B12" s="260">
        <v>102900</v>
      </c>
      <c r="C12" s="327">
        <v>79900</v>
      </c>
      <c r="D12" s="327">
        <v>84900</v>
      </c>
      <c r="E12" s="327">
        <v>64900</v>
      </c>
      <c r="F12" s="327">
        <v>59900</v>
      </c>
      <c r="G12" s="327">
        <v>54900</v>
      </c>
      <c r="H12" s="327">
        <v>44900</v>
      </c>
      <c r="I12" s="327">
        <v>39900</v>
      </c>
      <c r="J12" s="327">
        <v>29900</v>
      </c>
      <c r="K12" s="327">
        <v>0</v>
      </c>
      <c r="L12" s="327" t="s">
        <v>48</v>
      </c>
      <c r="M12" s="327" t="s">
        <v>48</v>
      </c>
      <c r="N12" s="327" t="s">
        <v>48</v>
      </c>
      <c r="O12" s="260" t="s">
        <v>17</v>
      </c>
      <c r="P12" s="327" t="s">
        <v>48</v>
      </c>
      <c r="Q12" s="2" t="s">
        <v>48</v>
      </c>
    </row>
    <row r="13" spans="1:17">
      <c r="A13" s="371" t="s">
        <v>788</v>
      </c>
      <c r="B13" s="374">
        <v>116900</v>
      </c>
      <c r="C13" s="375">
        <v>90900</v>
      </c>
      <c r="D13" s="375">
        <v>100900</v>
      </c>
      <c r="E13" s="375">
        <v>75900</v>
      </c>
      <c r="F13" s="375">
        <v>70900</v>
      </c>
      <c r="G13" s="375">
        <v>65900</v>
      </c>
      <c r="H13" s="375">
        <v>55900</v>
      </c>
      <c r="I13" s="375">
        <v>50900</v>
      </c>
      <c r="J13" s="375">
        <v>40900</v>
      </c>
      <c r="K13" s="375">
        <v>0</v>
      </c>
      <c r="L13" s="375" t="s">
        <v>48</v>
      </c>
      <c r="M13" s="375" t="s">
        <v>48</v>
      </c>
      <c r="N13" s="375" t="s">
        <v>48</v>
      </c>
      <c r="O13" s="372" t="s">
        <v>17</v>
      </c>
      <c r="P13" s="373" t="s">
        <v>48</v>
      </c>
      <c r="Q13" s="373" t="s">
        <v>48</v>
      </c>
    </row>
    <row r="14" spans="1:17">
      <c r="A14" s="371" t="s">
        <v>789</v>
      </c>
      <c r="B14" s="373">
        <v>116900</v>
      </c>
      <c r="C14" s="375">
        <v>90900</v>
      </c>
      <c r="D14" s="375">
        <v>100900</v>
      </c>
      <c r="E14" s="375">
        <v>75900</v>
      </c>
      <c r="F14" s="375">
        <v>70900</v>
      </c>
      <c r="G14" s="375">
        <v>65900</v>
      </c>
      <c r="H14" s="375">
        <v>55900</v>
      </c>
      <c r="I14" s="375">
        <v>50900</v>
      </c>
      <c r="J14" s="375">
        <v>40900</v>
      </c>
      <c r="K14" s="375">
        <v>0</v>
      </c>
      <c r="L14" s="375" t="s">
        <v>48</v>
      </c>
      <c r="M14" s="375" t="s">
        <v>48</v>
      </c>
      <c r="N14" s="375" t="s">
        <v>48</v>
      </c>
      <c r="O14" s="376" t="s">
        <v>17</v>
      </c>
      <c r="P14" s="373" t="s">
        <v>48</v>
      </c>
      <c r="Q14" s="373" t="s">
        <v>48</v>
      </c>
    </row>
    <row r="15" spans="1:17">
      <c r="A15" s="371" t="s">
        <v>790</v>
      </c>
      <c r="B15" s="260">
        <v>434900</v>
      </c>
      <c r="C15" s="327">
        <v>345900</v>
      </c>
      <c r="D15" s="327">
        <v>355900</v>
      </c>
      <c r="E15" s="327">
        <v>330900</v>
      </c>
      <c r="F15" s="327">
        <v>325900</v>
      </c>
      <c r="G15" s="327">
        <v>320900</v>
      </c>
      <c r="H15" s="327">
        <v>310900</v>
      </c>
      <c r="I15" s="327">
        <v>305900</v>
      </c>
      <c r="J15" s="327">
        <v>295900</v>
      </c>
      <c r="K15" s="327">
        <v>115900</v>
      </c>
      <c r="L15" s="327" t="s">
        <v>48</v>
      </c>
      <c r="M15" s="327" t="s">
        <v>48</v>
      </c>
      <c r="N15" s="327" t="s">
        <v>48</v>
      </c>
      <c r="O15" s="260" t="s">
        <v>557</v>
      </c>
      <c r="P15" s="260" t="s">
        <v>48</v>
      </c>
      <c r="Q15" s="373" t="s">
        <v>48</v>
      </c>
    </row>
    <row r="16" spans="1:17">
      <c r="A16" s="371" t="s">
        <v>911</v>
      </c>
      <c r="B16" s="373">
        <v>602900</v>
      </c>
      <c r="C16" s="375">
        <v>479900</v>
      </c>
      <c r="D16" s="375">
        <v>489900</v>
      </c>
      <c r="E16" s="375">
        <v>464900</v>
      </c>
      <c r="F16" s="375">
        <v>459900</v>
      </c>
      <c r="G16" s="375">
        <v>454900</v>
      </c>
      <c r="H16" s="375">
        <v>444900</v>
      </c>
      <c r="I16" s="375">
        <v>439900</v>
      </c>
      <c r="J16" s="375">
        <v>429900</v>
      </c>
      <c r="K16" s="375">
        <v>249900</v>
      </c>
      <c r="L16" s="375" t="s">
        <v>48</v>
      </c>
      <c r="M16" s="375" t="s">
        <v>48</v>
      </c>
      <c r="N16" s="375" t="s">
        <v>48</v>
      </c>
      <c r="O16" s="376" t="s">
        <v>557</v>
      </c>
      <c r="P16" s="373" t="s">
        <v>48</v>
      </c>
      <c r="Q16" s="373" t="s">
        <v>48</v>
      </c>
    </row>
    <row r="17" spans="1:17">
      <c r="A17" s="371" t="s">
        <v>881</v>
      </c>
      <c r="B17" s="260">
        <v>160900</v>
      </c>
      <c r="C17" s="327" t="s">
        <v>48</v>
      </c>
      <c r="D17" s="327" t="s">
        <v>48</v>
      </c>
      <c r="E17" s="327" t="s">
        <v>48</v>
      </c>
      <c r="F17" s="327" t="s">
        <v>48</v>
      </c>
      <c r="G17" s="327" t="s">
        <v>48</v>
      </c>
      <c r="H17" s="327" t="s">
        <v>48</v>
      </c>
      <c r="I17" s="327" t="s">
        <v>48</v>
      </c>
      <c r="J17" s="327" t="s">
        <v>48</v>
      </c>
      <c r="K17" s="327" t="s">
        <v>48</v>
      </c>
      <c r="L17" s="327">
        <v>123900</v>
      </c>
      <c r="M17" s="327">
        <v>113900</v>
      </c>
      <c r="N17" s="327">
        <v>103900</v>
      </c>
      <c r="O17" s="260" t="s">
        <v>17</v>
      </c>
      <c r="P17" s="327" t="s">
        <v>48</v>
      </c>
      <c r="Q17" s="2" t="s">
        <v>48</v>
      </c>
    </row>
    <row r="18" spans="1:17">
      <c r="A18" s="371" t="s">
        <v>836</v>
      </c>
      <c r="B18" s="260">
        <v>74900</v>
      </c>
      <c r="C18" s="327" t="s">
        <v>48</v>
      </c>
      <c r="D18" s="327" t="s">
        <v>48</v>
      </c>
      <c r="E18" s="327" t="s">
        <v>48</v>
      </c>
      <c r="F18" s="327" t="s">
        <v>48</v>
      </c>
      <c r="G18" s="327" t="s">
        <v>48</v>
      </c>
      <c r="H18" s="327" t="s">
        <v>48</v>
      </c>
      <c r="I18" s="327" t="s">
        <v>48</v>
      </c>
      <c r="J18" s="327" t="s">
        <v>48</v>
      </c>
      <c r="K18" s="327" t="s">
        <v>48</v>
      </c>
      <c r="L18" s="327">
        <v>54900</v>
      </c>
      <c r="M18" s="327">
        <v>44900</v>
      </c>
      <c r="N18" s="327">
        <v>34900</v>
      </c>
      <c r="O18" s="260" t="s">
        <v>16</v>
      </c>
      <c r="P18" s="260" t="s">
        <v>48</v>
      </c>
      <c r="Q18" s="373" t="s">
        <v>48</v>
      </c>
    </row>
    <row r="19" spans="1:17">
      <c r="A19" s="371" t="s">
        <v>837</v>
      </c>
      <c r="B19" s="373">
        <v>49900</v>
      </c>
      <c r="C19" s="375" t="s">
        <v>48</v>
      </c>
      <c r="D19" s="375" t="s">
        <v>48</v>
      </c>
      <c r="E19" s="375" t="s">
        <v>48</v>
      </c>
      <c r="F19" s="375" t="s">
        <v>48</v>
      </c>
      <c r="G19" s="375" t="s">
        <v>48</v>
      </c>
      <c r="H19" s="375" t="s">
        <v>48</v>
      </c>
      <c r="I19" s="375" t="s">
        <v>48</v>
      </c>
      <c r="J19" s="375" t="s">
        <v>48</v>
      </c>
      <c r="K19" s="375" t="s">
        <v>48</v>
      </c>
      <c r="L19" s="375" t="s">
        <v>48</v>
      </c>
      <c r="M19" s="375" t="s">
        <v>48</v>
      </c>
      <c r="N19" s="375" t="s">
        <v>48</v>
      </c>
      <c r="O19" s="376" t="s">
        <v>16</v>
      </c>
      <c r="P19" s="373" t="s">
        <v>48</v>
      </c>
      <c r="Q19" s="373" t="s">
        <v>48</v>
      </c>
    </row>
    <row r="20" spans="1:17">
      <c r="A20" s="371" t="s">
        <v>912</v>
      </c>
      <c r="B20" s="373">
        <v>100900</v>
      </c>
      <c r="C20" s="375" t="s">
        <v>48</v>
      </c>
      <c r="D20" s="375" t="s">
        <v>48</v>
      </c>
      <c r="E20" s="375" t="s">
        <v>48</v>
      </c>
      <c r="F20" s="375" t="s">
        <v>48</v>
      </c>
      <c r="G20" s="375" t="s">
        <v>48</v>
      </c>
      <c r="H20" s="375" t="s">
        <v>48</v>
      </c>
      <c r="I20" s="375" t="s">
        <v>48</v>
      </c>
      <c r="J20" s="375" t="s">
        <v>48</v>
      </c>
      <c r="K20" s="375" t="s">
        <v>48</v>
      </c>
      <c r="L20" s="375">
        <v>74900</v>
      </c>
      <c r="M20" s="375">
        <v>64900</v>
      </c>
      <c r="N20" s="375">
        <v>54900</v>
      </c>
      <c r="O20" s="376" t="s">
        <v>17</v>
      </c>
      <c r="P20" s="373" t="s">
        <v>48</v>
      </c>
      <c r="Q20" s="373" t="s">
        <v>48</v>
      </c>
    </row>
    <row r="21" spans="1:17">
      <c r="A21" s="371" t="s">
        <v>913</v>
      </c>
      <c r="B21" s="260">
        <v>56900</v>
      </c>
      <c r="C21" s="327">
        <v>42900</v>
      </c>
      <c r="D21" s="327">
        <v>47900</v>
      </c>
      <c r="E21" s="327">
        <v>27900</v>
      </c>
      <c r="F21" s="327">
        <v>22900</v>
      </c>
      <c r="G21" s="327">
        <v>17900</v>
      </c>
      <c r="H21" s="327">
        <v>7900</v>
      </c>
      <c r="I21" s="327">
        <v>2900</v>
      </c>
      <c r="J21" s="327">
        <v>0</v>
      </c>
      <c r="K21" s="327">
        <v>0</v>
      </c>
      <c r="L21" s="327" t="s">
        <v>48</v>
      </c>
      <c r="M21" s="327" t="s">
        <v>48</v>
      </c>
      <c r="N21" s="327" t="s">
        <v>48</v>
      </c>
      <c r="O21" s="260" t="s">
        <v>16</v>
      </c>
      <c r="P21" s="260" t="s">
        <v>48</v>
      </c>
      <c r="Q21" s="373" t="s">
        <v>48</v>
      </c>
    </row>
    <row r="22" spans="1:17">
      <c r="A22" s="371" t="s">
        <v>914</v>
      </c>
      <c r="B22" s="260">
        <v>56900</v>
      </c>
      <c r="C22" s="327">
        <v>42900</v>
      </c>
      <c r="D22" s="327">
        <v>47900</v>
      </c>
      <c r="E22" s="327">
        <v>27900</v>
      </c>
      <c r="F22" s="327">
        <v>22900</v>
      </c>
      <c r="G22" s="327">
        <v>17900</v>
      </c>
      <c r="H22" s="327">
        <v>7900</v>
      </c>
      <c r="I22" s="327">
        <v>2900</v>
      </c>
      <c r="J22" s="327">
        <v>0</v>
      </c>
      <c r="K22" s="327">
        <v>0</v>
      </c>
      <c r="L22" s="327" t="s">
        <v>48</v>
      </c>
      <c r="M22" s="327" t="s">
        <v>48</v>
      </c>
      <c r="N22" s="327" t="s">
        <v>48</v>
      </c>
      <c r="O22" s="260" t="s">
        <v>16</v>
      </c>
      <c r="P22" s="260" t="s">
        <v>48</v>
      </c>
      <c r="Q22" s="373" t="s">
        <v>48</v>
      </c>
    </row>
    <row r="23" spans="1:17">
      <c r="A23" s="371" t="s">
        <v>791</v>
      </c>
      <c r="B23" s="260">
        <v>67900</v>
      </c>
      <c r="C23" s="327">
        <v>51900</v>
      </c>
      <c r="D23" s="327">
        <v>56900</v>
      </c>
      <c r="E23" s="327">
        <v>36900</v>
      </c>
      <c r="F23" s="327">
        <v>31900</v>
      </c>
      <c r="G23" s="327">
        <v>26900</v>
      </c>
      <c r="H23" s="327">
        <v>16900</v>
      </c>
      <c r="I23" s="327">
        <v>11900</v>
      </c>
      <c r="J23" s="327">
        <v>1900</v>
      </c>
      <c r="K23" s="327">
        <v>0</v>
      </c>
      <c r="L23" s="327" t="s">
        <v>48</v>
      </c>
      <c r="M23" s="327" t="s">
        <v>48</v>
      </c>
      <c r="N23" s="327" t="s">
        <v>48</v>
      </c>
      <c r="O23" s="260" t="s">
        <v>17</v>
      </c>
      <c r="P23" s="260" t="s">
        <v>48</v>
      </c>
      <c r="Q23" s="373" t="s">
        <v>48</v>
      </c>
    </row>
    <row r="24" spans="1:17">
      <c r="A24" s="371" t="s">
        <v>792</v>
      </c>
      <c r="B24" s="260">
        <v>67900</v>
      </c>
      <c r="C24" s="327">
        <v>51900</v>
      </c>
      <c r="D24" s="327">
        <v>56900</v>
      </c>
      <c r="E24" s="327">
        <v>36900</v>
      </c>
      <c r="F24" s="327">
        <v>31900</v>
      </c>
      <c r="G24" s="327">
        <v>26900</v>
      </c>
      <c r="H24" s="327">
        <v>16900</v>
      </c>
      <c r="I24" s="327">
        <v>11900</v>
      </c>
      <c r="J24" s="327">
        <v>1900</v>
      </c>
      <c r="K24" s="327">
        <v>0</v>
      </c>
      <c r="L24" s="327" t="s">
        <v>48</v>
      </c>
      <c r="M24" s="327" t="s">
        <v>48</v>
      </c>
      <c r="N24" s="327" t="s">
        <v>48</v>
      </c>
      <c r="O24" s="260" t="s">
        <v>17</v>
      </c>
      <c r="P24" s="260" t="s">
        <v>48</v>
      </c>
      <c r="Q24" s="373" t="s">
        <v>48</v>
      </c>
    </row>
    <row r="25" spans="1:17">
      <c r="A25" s="371" t="s">
        <v>532</v>
      </c>
      <c r="B25" s="260">
        <v>9900</v>
      </c>
      <c r="C25" s="327">
        <v>0</v>
      </c>
      <c r="D25" s="327" t="s">
        <v>48</v>
      </c>
      <c r="E25" s="327" t="s">
        <v>48</v>
      </c>
      <c r="F25" s="327" t="s">
        <v>48</v>
      </c>
      <c r="G25" s="327" t="s">
        <v>48</v>
      </c>
      <c r="H25" s="327" t="s">
        <v>48</v>
      </c>
      <c r="I25" s="327" t="s">
        <v>48</v>
      </c>
      <c r="J25" s="327" t="s">
        <v>48</v>
      </c>
      <c r="K25" s="327" t="s">
        <v>48</v>
      </c>
      <c r="L25" s="327" t="s">
        <v>48</v>
      </c>
      <c r="M25" s="327" t="s">
        <v>48</v>
      </c>
      <c r="N25" s="327" t="s">
        <v>48</v>
      </c>
      <c r="O25" s="260" t="s">
        <v>49</v>
      </c>
      <c r="P25" s="260" t="s">
        <v>48</v>
      </c>
      <c r="Q25" s="373" t="s">
        <v>48</v>
      </c>
    </row>
    <row r="26" spans="1:17">
      <c r="A26" s="371" t="s">
        <v>533</v>
      </c>
      <c r="B26" s="260">
        <v>9900</v>
      </c>
      <c r="C26" s="327">
        <v>0</v>
      </c>
      <c r="D26" s="327" t="s">
        <v>48</v>
      </c>
      <c r="E26" s="327" t="s">
        <v>48</v>
      </c>
      <c r="F26" s="327" t="s">
        <v>48</v>
      </c>
      <c r="G26" s="327" t="s">
        <v>48</v>
      </c>
      <c r="H26" s="327" t="s">
        <v>48</v>
      </c>
      <c r="I26" s="327" t="s">
        <v>48</v>
      </c>
      <c r="J26" s="327" t="s">
        <v>48</v>
      </c>
      <c r="K26" s="327" t="s">
        <v>48</v>
      </c>
      <c r="L26" s="327" t="s">
        <v>48</v>
      </c>
      <c r="M26" s="327" t="s">
        <v>48</v>
      </c>
      <c r="N26" s="327" t="s">
        <v>48</v>
      </c>
      <c r="O26" s="260" t="s">
        <v>49</v>
      </c>
      <c r="P26" s="260" t="s">
        <v>48</v>
      </c>
      <c r="Q26" s="373" t="s">
        <v>48</v>
      </c>
    </row>
    <row r="27" spans="1:17">
      <c r="A27" s="371" t="s">
        <v>489</v>
      </c>
      <c r="B27" s="260">
        <v>3300</v>
      </c>
      <c r="C27" s="327" t="s">
        <v>48</v>
      </c>
      <c r="D27" s="327" t="s">
        <v>48</v>
      </c>
      <c r="E27" s="327" t="s">
        <v>48</v>
      </c>
      <c r="F27" s="327" t="s">
        <v>48</v>
      </c>
      <c r="G27" s="327" t="s">
        <v>48</v>
      </c>
      <c r="H27" s="327" t="s">
        <v>48</v>
      </c>
      <c r="I27" s="327" t="s">
        <v>48</v>
      </c>
      <c r="J27" s="327" t="s">
        <v>48</v>
      </c>
      <c r="K27" s="327" t="s">
        <v>48</v>
      </c>
      <c r="L27" s="327" t="s">
        <v>48</v>
      </c>
      <c r="M27" s="327" t="s">
        <v>48</v>
      </c>
      <c r="N27" s="327" t="s">
        <v>48</v>
      </c>
      <c r="O27" s="260" t="s">
        <v>49</v>
      </c>
      <c r="P27" s="260" t="s">
        <v>48</v>
      </c>
      <c r="Q27" s="373" t="s">
        <v>48</v>
      </c>
    </row>
    <row r="28" spans="1:17">
      <c r="A28" s="371" t="s">
        <v>829</v>
      </c>
      <c r="B28" s="374">
        <v>158900</v>
      </c>
      <c r="C28" s="375" t="s">
        <v>48</v>
      </c>
      <c r="D28" s="375" t="s">
        <v>48</v>
      </c>
      <c r="E28" s="375" t="s">
        <v>48</v>
      </c>
      <c r="F28" s="375" t="s">
        <v>48</v>
      </c>
      <c r="G28" s="375" t="s">
        <v>48</v>
      </c>
      <c r="H28" s="375" t="s">
        <v>48</v>
      </c>
      <c r="I28" s="375" t="s">
        <v>48</v>
      </c>
      <c r="J28" s="375" t="s">
        <v>48</v>
      </c>
      <c r="K28" s="375" t="s">
        <v>48</v>
      </c>
      <c r="L28" s="375" t="s">
        <v>48</v>
      </c>
      <c r="M28" s="375" t="s">
        <v>48</v>
      </c>
      <c r="N28" s="375" t="s">
        <v>48</v>
      </c>
      <c r="O28" s="376" t="s">
        <v>17</v>
      </c>
      <c r="P28" s="373" t="s">
        <v>48</v>
      </c>
      <c r="Q28" s="373" t="s">
        <v>48</v>
      </c>
    </row>
    <row r="29" spans="1:17">
      <c r="A29" s="371" t="s">
        <v>838</v>
      </c>
      <c r="B29" s="373">
        <v>283900</v>
      </c>
      <c r="C29" s="375">
        <v>224900</v>
      </c>
      <c r="D29" s="375">
        <v>234900</v>
      </c>
      <c r="E29" s="375">
        <v>209900</v>
      </c>
      <c r="F29" s="375">
        <v>204900</v>
      </c>
      <c r="G29" s="375">
        <v>199900</v>
      </c>
      <c r="H29" s="375">
        <v>189900</v>
      </c>
      <c r="I29" s="375">
        <v>184900</v>
      </c>
      <c r="J29" s="375">
        <v>174900</v>
      </c>
      <c r="K29" s="375">
        <v>0</v>
      </c>
      <c r="L29" s="375" t="s">
        <v>48</v>
      </c>
      <c r="M29" s="375" t="s">
        <v>48</v>
      </c>
      <c r="N29" s="375" t="s">
        <v>48</v>
      </c>
      <c r="O29" s="376" t="s">
        <v>557</v>
      </c>
      <c r="P29" s="373" t="s">
        <v>48</v>
      </c>
      <c r="Q29" s="373" t="s">
        <v>48</v>
      </c>
    </row>
    <row r="30" spans="1:17">
      <c r="A30" s="371" t="s">
        <v>674</v>
      </c>
      <c r="B30" s="373">
        <v>283900</v>
      </c>
      <c r="C30" s="375">
        <v>224900</v>
      </c>
      <c r="D30" s="375">
        <v>234900</v>
      </c>
      <c r="E30" s="375">
        <v>209900</v>
      </c>
      <c r="F30" s="375">
        <v>204900</v>
      </c>
      <c r="G30" s="375">
        <v>199900</v>
      </c>
      <c r="H30" s="375">
        <v>189900</v>
      </c>
      <c r="I30" s="375">
        <v>184900</v>
      </c>
      <c r="J30" s="375">
        <v>174900</v>
      </c>
      <c r="K30" s="375">
        <v>0</v>
      </c>
      <c r="L30" s="375" t="s">
        <v>48</v>
      </c>
      <c r="M30" s="375" t="s">
        <v>48</v>
      </c>
      <c r="N30" s="375" t="s">
        <v>48</v>
      </c>
      <c r="O30" s="376" t="s">
        <v>557</v>
      </c>
      <c r="P30" s="373" t="s">
        <v>48</v>
      </c>
      <c r="Q30" s="373" t="s">
        <v>48</v>
      </c>
    </row>
    <row r="31" spans="1:17">
      <c r="A31" s="371" t="s">
        <v>688</v>
      </c>
      <c r="B31" s="373">
        <v>328900</v>
      </c>
      <c r="C31" s="375">
        <v>260900</v>
      </c>
      <c r="D31" s="375">
        <v>270900</v>
      </c>
      <c r="E31" s="375">
        <v>245900</v>
      </c>
      <c r="F31" s="375">
        <v>240900</v>
      </c>
      <c r="G31" s="375">
        <v>235900</v>
      </c>
      <c r="H31" s="375">
        <v>225900</v>
      </c>
      <c r="I31" s="375">
        <v>220900</v>
      </c>
      <c r="J31" s="375">
        <v>210900</v>
      </c>
      <c r="K31" s="375">
        <v>30900</v>
      </c>
      <c r="L31" s="375" t="s">
        <v>48</v>
      </c>
      <c r="M31" s="375" t="s">
        <v>48</v>
      </c>
      <c r="N31" s="375" t="s">
        <v>48</v>
      </c>
      <c r="O31" s="376" t="s">
        <v>557</v>
      </c>
      <c r="P31" s="373" t="s">
        <v>48</v>
      </c>
      <c r="Q31" s="373" t="s">
        <v>48</v>
      </c>
    </row>
    <row r="32" spans="1:17">
      <c r="A32" s="371" t="s">
        <v>689</v>
      </c>
      <c r="B32" s="260">
        <v>328900</v>
      </c>
      <c r="C32" s="327">
        <v>260900</v>
      </c>
      <c r="D32" s="327">
        <v>270900</v>
      </c>
      <c r="E32" s="327">
        <v>245900</v>
      </c>
      <c r="F32" s="327">
        <v>240900</v>
      </c>
      <c r="G32" s="327">
        <v>235900</v>
      </c>
      <c r="H32" s="327">
        <v>225900</v>
      </c>
      <c r="I32" s="327">
        <v>220900</v>
      </c>
      <c r="J32" s="327">
        <v>210900</v>
      </c>
      <c r="K32" s="327">
        <v>30900</v>
      </c>
      <c r="L32" s="327" t="s">
        <v>48</v>
      </c>
      <c r="M32" s="327" t="s">
        <v>48</v>
      </c>
      <c r="N32" s="327" t="s">
        <v>48</v>
      </c>
      <c r="O32" s="260" t="s">
        <v>557</v>
      </c>
      <c r="P32" s="327" t="s">
        <v>48</v>
      </c>
      <c r="Q32" s="2" t="s">
        <v>48</v>
      </c>
    </row>
    <row r="33" spans="1:17">
      <c r="A33" s="371" t="s">
        <v>690</v>
      </c>
      <c r="B33" s="260">
        <v>373900</v>
      </c>
      <c r="C33" s="327">
        <v>296900</v>
      </c>
      <c r="D33" s="327">
        <v>306900</v>
      </c>
      <c r="E33" s="327">
        <v>281900</v>
      </c>
      <c r="F33" s="327">
        <v>276900</v>
      </c>
      <c r="G33" s="327">
        <v>271900</v>
      </c>
      <c r="H33" s="327">
        <v>261900</v>
      </c>
      <c r="I33" s="327">
        <v>256900</v>
      </c>
      <c r="J33" s="327">
        <v>246900</v>
      </c>
      <c r="K33" s="327">
        <v>66900</v>
      </c>
      <c r="L33" s="327" t="s">
        <v>48</v>
      </c>
      <c r="M33" s="327" t="s">
        <v>48</v>
      </c>
      <c r="N33" s="327" t="s">
        <v>48</v>
      </c>
      <c r="O33" s="260" t="s">
        <v>557</v>
      </c>
      <c r="P33" s="260" t="s">
        <v>48</v>
      </c>
      <c r="Q33" s="373" t="s">
        <v>48</v>
      </c>
    </row>
    <row r="34" spans="1:17">
      <c r="A34" s="371" t="s">
        <v>691</v>
      </c>
      <c r="B34" s="260">
        <v>373900</v>
      </c>
      <c r="C34" s="327">
        <v>296900</v>
      </c>
      <c r="D34" s="327">
        <v>306900</v>
      </c>
      <c r="E34" s="327">
        <v>281900</v>
      </c>
      <c r="F34" s="327">
        <v>276900</v>
      </c>
      <c r="G34" s="327">
        <v>271900</v>
      </c>
      <c r="H34" s="327">
        <v>261900</v>
      </c>
      <c r="I34" s="327">
        <v>256900</v>
      </c>
      <c r="J34" s="327">
        <v>246900</v>
      </c>
      <c r="K34" s="327">
        <v>66900</v>
      </c>
      <c r="L34" s="327" t="s">
        <v>48</v>
      </c>
      <c r="M34" s="327" t="s">
        <v>48</v>
      </c>
      <c r="N34" s="327" t="s">
        <v>48</v>
      </c>
      <c r="O34" s="260" t="s">
        <v>557</v>
      </c>
      <c r="P34" s="327" t="s">
        <v>48</v>
      </c>
      <c r="Q34" s="2" t="s">
        <v>48</v>
      </c>
    </row>
    <row r="35" spans="1:17">
      <c r="A35" s="371" t="s">
        <v>692</v>
      </c>
      <c r="B35" s="373">
        <v>373900</v>
      </c>
      <c r="C35" s="375">
        <v>296900</v>
      </c>
      <c r="D35" s="375">
        <v>306900</v>
      </c>
      <c r="E35" s="375">
        <v>281900</v>
      </c>
      <c r="F35" s="375">
        <v>276900</v>
      </c>
      <c r="G35" s="375">
        <v>271900</v>
      </c>
      <c r="H35" s="375">
        <v>261900</v>
      </c>
      <c r="I35" s="375">
        <v>256900</v>
      </c>
      <c r="J35" s="375">
        <v>246900</v>
      </c>
      <c r="K35" s="375">
        <v>66900</v>
      </c>
      <c r="L35" s="375" t="s">
        <v>48</v>
      </c>
      <c r="M35" s="375" t="s">
        <v>48</v>
      </c>
      <c r="N35" s="375" t="s">
        <v>48</v>
      </c>
      <c r="O35" s="376" t="s">
        <v>557</v>
      </c>
      <c r="P35" s="373" t="s">
        <v>48</v>
      </c>
      <c r="Q35" s="373" t="s">
        <v>48</v>
      </c>
    </row>
    <row r="36" spans="1:17">
      <c r="A36" s="371" t="s">
        <v>693</v>
      </c>
      <c r="B36" s="260">
        <v>440900</v>
      </c>
      <c r="C36" s="327">
        <v>349900</v>
      </c>
      <c r="D36" s="327">
        <v>359900</v>
      </c>
      <c r="E36" s="327">
        <v>334900</v>
      </c>
      <c r="F36" s="327">
        <v>329900</v>
      </c>
      <c r="G36" s="327">
        <v>324900</v>
      </c>
      <c r="H36" s="327">
        <v>314900</v>
      </c>
      <c r="I36" s="327">
        <v>309900</v>
      </c>
      <c r="J36" s="327">
        <v>299900</v>
      </c>
      <c r="K36" s="327">
        <v>119900</v>
      </c>
      <c r="L36" s="327" t="s">
        <v>48</v>
      </c>
      <c r="M36" s="327" t="s">
        <v>48</v>
      </c>
      <c r="N36" s="327" t="s">
        <v>48</v>
      </c>
      <c r="O36" s="260" t="s">
        <v>557</v>
      </c>
      <c r="P36" s="260" t="s">
        <v>48</v>
      </c>
      <c r="Q36" s="373" t="s">
        <v>48</v>
      </c>
    </row>
    <row r="37" spans="1:17">
      <c r="A37" s="371" t="s">
        <v>694</v>
      </c>
      <c r="B37" s="260">
        <v>530900</v>
      </c>
      <c r="C37" s="327">
        <v>421900</v>
      </c>
      <c r="D37" s="327">
        <v>431900</v>
      </c>
      <c r="E37" s="327">
        <v>406900</v>
      </c>
      <c r="F37" s="327">
        <v>401900</v>
      </c>
      <c r="G37" s="327">
        <v>396900</v>
      </c>
      <c r="H37" s="327">
        <v>386900</v>
      </c>
      <c r="I37" s="327">
        <v>381900</v>
      </c>
      <c r="J37" s="327">
        <v>371900</v>
      </c>
      <c r="K37" s="327">
        <v>191900</v>
      </c>
      <c r="L37" s="327" t="s">
        <v>48</v>
      </c>
      <c r="M37" s="327" t="s">
        <v>48</v>
      </c>
      <c r="N37" s="327" t="s">
        <v>48</v>
      </c>
      <c r="O37" s="260" t="s">
        <v>557</v>
      </c>
      <c r="P37" s="327" t="s">
        <v>48</v>
      </c>
      <c r="Q37" s="2" t="s">
        <v>48</v>
      </c>
    </row>
    <row r="38" spans="1:17">
      <c r="A38" s="371" t="s">
        <v>695</v>
      </c>
      <c r="B38" s="260">
        <v>530900</v>
      </c>
      <c r="C38" s="327">
        <v>421900</v>
      </c>
      <c r="D38" s="327">
        <v>431900</v>
      </c>
      <c r="E38" s="327">
        <v>406900</v>
      </c>
      <c r="F38" s="327">
        <v>401900</v>
      </c>
      <c r="G38" s="327">
        <v>396900</v>
      </c>
      <c r="H38" s="327">
        <v>386900</v>
      </c>
      <c r="I38" s="327">
        <v>381900</v>
      </c>
      <c r="J38" s="327">
        <v>371900</v>
      </c>
      <c r="K38" s="327">
        <v>191900</v>
      </c>
      <c r="L38" s="327" t="s">
        <v>48</v>
      </c>
      <c r="M38" s="327" t="s">
        <v>48</v>
      </c>
      <c r="N38" s="327" t="s">
        <v>48</v>
      </c>
      <c r="O38" s="260" t="s">
        <v>557</v>
      </c>
      <c r="P38" s="260" t="s">
        <v>48</v>
      </c>
      <c r="Q38" s="373" t="s">
        <v>48</v>
      </c>
    </row>
    <row r="39" spans="1:17">
      <c r="A39" s="371" t="s">
        <v>700</v>
      </c>
      <c r="B39" s="373">
        <v>530900</v>
      </c>
      <c r="C39" s="375">
        <v>421900</v>
      </c>
      <c r="D39" s="375">
        <v>431900</v>
      </c>
      <c r="E39" s="375">
        <v>406900</v>
      </c>
      <c r="F39" s="375">
        <v>401900</v>
      </c>
      <c r="G39" s="375">
        <v>396900</v>
      </c>
      <c r="H39" s="375">
        <v>386900</v>
      </c>
      <c r="I39" s="375">
        <v>381900</v>
      </c>
      <c r="J39" s="375">
        <v>371900</v>
      </c>
      <c r="K39" s="375">
        <v>191900</v>
      </c>
      <c r="L39" s="375" t="s">
        <v>48</v>
      </c>
      <c r="M39" s="375" t="s">
        <v>48</v>
      </c>
      <c r="N39" s="375" t="s">
        <v>48</v>
      </c>
      <c r="O39" s="376" t="s">
        <v>557</v>
      </c>
      <c r="P39" s="373" t="s">
        <v>48</v>
      </c>
      <c r="Q39" s="373" t="s">
        <v>48</v>
      </c>
    </row>
    <row r="40" spans="1:17">
      <c r="A40" s="371" t="s">
        <v>808</v>
      </c>
      <c r="B40" s="374">
        <v>253900</v>
      </c>
      <c r="C40" s="375">
        <v>199900</v>
      </c>
      <c r="D40" s="375">
        <v>209900</v>
      </c>
      <c r="E40" s="375">
        <v>184900</v>
      </c>
      <c r="F40" s="375">
        <v>179900</v>
      </c>
      <c r="G40" s="375">
        <v>174900</v>
      </c>
      <c r="H40" s="375">
        <v>164900</v>
      </c>
      <c r="I40" s="375">
        <v>159900</v>
      </c>
      <c r="J40" s="375">
        <v>149900</v>
      </c>
      <c r="K40" s="375">
        <v>0</v>
      </c>
      <c r="L40" s="375" t="s">
        <v>48</v>
      </c>
      <c r="M40" s="375" t="s">
        <v>48</v>
      </c>
      <c r="N40" s="375" t="s">
        <v>48</v>
      </c>
      <c r="O40" s="376" t="s">
        <v>557</v>
      </c>
      <c r="P40" s="373" t="s">
        <v>48</v>
      </c>
      <c r="Q40" s="373" t="s">
        <v>48</v>
      </c>
    </row>
    <row r="41" spans="1:17">
      <c r="A41" s="371" t="s">
        <v>809</v>
      </c>
      <c r="B41" s="374">
        <v>253900</v>
      </c>
      <c r="C41" s="375">
        <v>199900</v>
      </c>
      <c r="D41" s="375">
        <v>209900</v>
      </c>
      <c r="E41" s="375">
        <v>184900</v>
      </c>
      <c r="F41" s="375">
        <v>179900</v>
      </c>
      <c r="G41" s="375">
        <v>174900</v>
      </c>
      <c r="H41" s="375">
        <v>164900</v>
      </c>
      <c r="I41" s="375">
        <v>159900</v>
      </c>
      <c r="J41" s="375">
        <v>149900</v>
      </c>
      <c r="K41" s="375">
        <v>0</v>
      </c>
      <c r="L41" s="375" t="s">
        <v>48</v>
      </c>
      <c r="M41" s="375" t="s">
        <v>48</v>
      </c>
      <c r="N41" s="375" t="s">
        <v>48</v>
      </c>
      <c r="O41" s="376" t="s">
        <v>557</v>
      </c>
      <c r="P41" s="373" t="s">
        <v>48</v>
      </c>
      <c r="Q41" s="373" t="s">
        <v>48</v>
      </c>
    </row>
    <row r="42" spans="1:17">
      <c r="A42" s="371" t="s">
        <v>847</v>
      </c>
      <c r="B42" s="373">
        <v>298900</v>
      </c>
      <c r="C42" s="375">
        <v>236900</v>
      </c>
      <c r="D42" s="375">
        <v>246900</v>
      </c>
      <c r="E42" s="375">
        <v>221900</v>
      </c>
      <c r="F42" s="375">
        <v>216900</v>
      </c>
      <c r="G42" s="375">
        <v>211900</v>
      </c>
      <c r="H42" s="375">
        <v>201900</v>
      </c>
      <c r="I42" s="375">
        <v>196900</v>
      </c>
      <c r="J42" s="375">
        <v>186900</v>
      </c>
      <c r="K42" s="375">
        <v>6900</v>
      </c>
      <c r="L42" s="375" t="s">
        <v>48</v>
      </c>
      <c r="M42" s="375" t="s">
        <v>48</v>
      </c>
      <c r="N42" s="375" t="s">
        <v>48</v>
      </c>
      <c r="O42" s="376" t="s">
        <v>557</v>
      </c>
      <c r="P42" s="373" t="s">
        <v>48</v>
      </c>
      <c r="Q42" s="373" t="s">
        <v>48</v>
      </c>
    </row>
    <row r="43" spans="1:17">
      <c r="A43" s="371" t="s">
        <v>848</v>
      </c>
      <c r="B43" s="373">
        <v>298900</v>
      </c>
      <c r="C43" s="375">
        <v>236900</v>
      </c>
      <c r="D43" s="375">
        <v>246900</v>
      </c>
      <c r="E43" s="375">
        <v>221900</v>
      </c>
      <c r="F43" s="375">
        <v>216900</v>
      </c>
      <c r="G43" s="375">
        <v>211900</v>
      </c>
      <c r="H43" s="375">
        <v>201900</v>
      </c>
      <c r="I43" s="375">
        <v>196900</v>
      </c>
      <c r="J43" s="375">
        <v>186900</v>
      </c>
      <c r="K43" s="375">
        <v>6900</v>
      </c>
      <c r="L43" s="375" t="s">
        <v>48</v>
      </c>
      <c r="M43" s="375" t="s">
        <v>48</v>
      </c>
      <c r="N43" s="375" t="s">
        <v>48</v>
      </c>
      <c r="O43" s="376" t="s">
        <v>557</v>
      </c>
      <c r="P43" s="373" t="s">
        <v>48</v>
      </c>
      <c r="Q43" s="373" t="s">
        <v>48</v>
      </c>
    </row>
    <row r="44" spans="1:17">
      <c r="A44" s="371" t="s">
        <v>810</v>
      </c>
      <c r="B44" s="373">
        <v>388900</v>
      </c>
      <c r="C44" s="375">
        <v>308900</v>
      </c>
      <c r="D44" s="375">
        <v>318900</v>
      </c>
      <c r="E44" s="375">
        <v>293900</v>
      </c>
      <c r="F44" s="375">
        <v>288900</v>
      </c>
      <c r="G44" s="375">
        <v>283900</v>
      </c>
      <c r="H44" s="375">
        <v>273900</v>
      </c>
      <c r="I44" s="375">
        <v>268900</v>
      </c>
      <c r="J44" s="375">
        <v>258900</v>
      </c>
      <c r="K44" s="375">
        <v>78900</v>
      </c>
      <c r="L44" s="375" t="s">
        <v>48</v>
      </c>
      <c r="M44" s="375" t="s">
        <v>48</v>
      </c>
      <c r="N44" s="375" t="s">
        <v>48</v>
      </c>
      <c r="O44" s="376" t="s">
        <v>557</v>
      </c>
      <c r="P44" s="373" t="s">
        <v>48</v>
      </c>
      <c r="Q44" s="373" t="s">
        <v>48</v>
      </c>
    </row>
    <row r="45" spans="1:17">
      <c r="A45" s="371" t="s">
        <v>811</v>
      </c>
      <c r="B45" s="260">
        <v>388900</v>
      </c>
      <c r="C45" s="327">
        <v>308900</v>
      </c>
      <c r="D45" s="327">
        <v>318900</v>
      </c>
      <c r="E45" s="327">
        <v>293900</v>
      </c>
      <c r="F45" s="327">
        <v>288900</v>
      </c>
      <c r="G45" s="327">
        <v>283900</v>
      </c>
      <c r="H45" s="327">
        <v>273900</v>
      </c>
      <c r="I45" s="327">
        <v>268900</v>
      </c>
      <c r="J45" s="327">
        <v>258900</v>
      </c>
      <c r="K45" s="327">
        <v>78900</v>
      </c>
      <c r="L45" s="327" t="s">
        <v>48</v>
      </c>
      <c r="M45" s="327" t="s">
        <v>48</v>
      </c>
      <c r="N45" s="327" t="s">
        <v>48</v>
      </c>
      <c r="O45" s="260" t="s">
        <v>557</v>
      </c>
      <c r="P45" s="260" t="s">
        <v>48</v>
      </c>
      <c r="Q45" s="373" t="s">
        <v>48</v>
      </c>
    </row>
    <row r="46" spans="1:17">
      <c r="A46" s="371" t="s">
        <v>927</v>
      </c>
      <c r="B46" s="260">
        <v>361900</v>
      </c>
      <c r="C46" s="327">
        <v>286900</v>
      </c>
      <c r="D46" s="327">
        <v>296900</v>
      </c>
      <c r="E46" s="327">
        <v>271900</v>
      </c>
      <c r="F46" s="327">
        <v>266900</v>
      </c>
      <c r="G46" s="327">
        <v>261900</v>
      </c>
      <c r="H46" s="327">
        <v>251900</v>
      </c>
      <c r="I46" s="327">
        <v>246900</v>
      </c>
      <c r="J46" s="327">
        <v>236900</v>
      </c>
      <c r="K46" s="327">
        <v>56900</v>
      </c>
      <c r="L46" s="327" t="s">
        <v>48</v>
      </c>
      <c r="M46" s="327" t="s">
        <v>48</v>
      </c>
      <c r="N46" s="327" t="s">
        <v>48</v>
      </c>
      <c r="O46" s="260" t="s">
        <v>557</v>
      </c>
      <c r="P46" s="260" t="s">
        <v>48</v>
      </c>
      <c r="Q46" s="373" t="s">
        <v>48</v>
      </c>
    </row>
    <row r="47" spans="1:17">
      <c r="A47" s="371" t="s">
        <v>928</v>
      </c>
      <c r="B47" s="260">
        <v>361900</v>
      </c>
      <c r="C47" s="327">
        <v>286900</v>
      </c>
      <c r="D47" s="327">
        <v>296900</v>
      </c>
      <c r="E47" s="327">
        <v>271900</v>
      </c>
      <c r="F47" s="327">
        <v>266900</v>
      </c>
      <c r="G47" s="327">
        <v>261900</v>
      </c>
      <c r="H47" s="327">
        <v>251900</v>
      </c>
      <c r="I47" s="327">
        <v>246900</v>
      </c>
      <c r="J47" s="327">
        <v>236900</v>
      </c>
      <c r="K47" s="327">
        <v>56900</v>
      </c>
      <c r="L47" s="327" t="s">
        <v>48</v>
      </c>
      <c r="M47" s="327" t="s">
        <v>48</v>
      </c>
      <c r="N47" s="327" t="s">
        <v>48</v>
      </c>
      <c r="O47" s="260" t="s">
        <v>557</v>
      </c>
      <c r="P47" s="260" t="s">
        <v>48</v>
      </c>
      <c r="Q47" s="373" t="s">
        <v>48</v>
      </c>
    </row>
    <row r="48" spans="1:17">
      <c r="A48" s="371" t="s">
        <v>929</v>
      </c>
      <c r="B48" s="260">
        <v>361900</v>
      </c>
      <c r="C48" s="327">
        <v>286900</v>
      </c>
      <c r="D48" s="327">
        <v>296900</v>
      </c>
      <c r="E48" s="327">
        <v>271900</v>
      </c>
      <c r="F48" s="327">
        <v>266900</v>
      </c>
      <c r="G48" s="327">
        <v>261900</v>
      </c>
      <c r="H48" s="327">
        <v>251900</v>
      </c>
      <c r="I48" s="327">
        <v>246900</v>
      </c>
      <c r="J48" s="327">
        <v>236900</v>
      </c>
      <c r="K48" s="327">
        <v>56900</v>
      </c>
      <c r="L48" s="327" t="s">
        <v>48</v>
      </c>
      <c r="M48" s="327" t="s">
        <v>48</v>
      </c>
      <c r="N48" s="327" t="s">
        <v>48</v>
      </c>
      <c r="O48" s="260" t="s">
        <v>557</v>
      </c>
      <c r="P48" s="260" t="s">
        <v>48</v>
      </c>
      <c r="Q48" s="373" t="s">
        <v>48</v>
      </c>
    </row>
    <row r="49" spans="1:17">
      <c r="A49" s="371" t="s">
        <v>980</v>
      </c>
      <c r="B49" s="374">
        <v>361900</v>
      </c>
      <c r="C49" s="375">
        <v>286900</v>
      </c>
      <c r="D49" s="375">
        <v>296900</v>
      </c>
      <c r="E49" s="375">
        <v>271900</v>
      </c>
      <c r="F49" s="375">
        <v>266900</v>
      </c>
      <c r="G49" s="375">
        <v>261900</v>
      </c>
      <c r="H49" s="375">
        <v>251900</v>
      </c>
      <c r="I49" s="375">
        <v>246900</v>
      </c>
      <c r="J49" s="375">
        <v>236900</v>
      </c>
      <c r="K49" s="375">
        <v>56900</v>
      </c>
      <c r="L49" s="375" t="s">
        <v>48</v>
      </c>
      <c r="M49" s="375" t="s">
        <v>48</v>
      </c>
      <c r="N49" s="375" t="s">
        <v>48</v>
      </c>
      <c r="O49" s="376" t="s">
        <v>557</v>
      </c>
      <c r="P49" s="373" t="s">
        <v>48</v>
      </c>
      <c r="Q49" s="373" t="s">
        <v>48</v>
      </c>
    </row>
    <row r="50" spans="1:17">
      <c r="A50" s="371" t="s">
        <v>981</v>
      </c>
      <c r="B50" s="374">
        <v>361900</v>
      </c>
      <c r="C50" s="375">
        <v>286900</v>
      </c>
      <c r="D50" s="375">
        <v>296900</v>
      </c>
      <c r="E50" s="375">
        <v>271900</v>
      </c>
      <c r="F50" s="375">
        <v>266900</v>
      </c>
      <c r="G50" s="375">
        <v>261900</v>
      </c>
      <c r="H50" s="375">
        <v>251900</v>
      </c>
      <c r="I50" s="375">
        <v>246900</v>
      </c>
      <c r="J50" s="375">
        <v>236900</v>
      </c>
      <c r="K50" s="375">
        <v>56900</v>
      </c>
      <c r="L50" s="375" t="s">
        <v>48</v>
      </c>
      <c r="M50" s="375" t="s">
        <v>48</v>
      </c>
      <c r="N50" s="375" t="s">
        <v>48</v>
      </c>
      <c r="O50" s="376" t="s">
        <v>557</v>
      </c>
      <c r="P50" s="373" t="s">
        <v>48</v>
      </c>
      <c r="Q50" s="373" t="s">
        <v>48</v>
      </c>
    </row>
    <row r="51" spans="1:17">
      <c r="A51" s="371" t="s">
        <v>930</v>
      </c>
      <c r="B51" s="374">
        <v>451900</v>
      </c>
      <c r="C51" s="375">
        <v>358900</v>
      </c>
      <c r="D51" s="375">
        <v>368900</v>
      </c>
      <c r="E51" s="375">
        <v>343900</v>
      </c>
      <c r="F51" s="375">
        <v>338900</v>
      </c>
      <c r="G51" s="375">
        <v>333900</v>
      </c>
      <c r="H51" s="375">
        <v>323900</v>
      </c>
      <c r="I51" s="375">
        <v>318900</v>
      </c>
      <c r="J51" s="375">
        <v>308900</v>
      </c>
      <c r="K51" s="375">
        <v>128900</v>
      </c>
      <c r="L51" s="375" t="s">
        <v>48</v>
      </c>
      <c r="M51" s="375" t="s">
        <v>48</v>
      </c>
      <c r="N51" s="375" t="s">
        <v>48</v>
      </c>
      <c r="O51" s="376" t="s">
        <v>557</v>
      </c>
      <c r="P51" s="373" t="s">
        <v>48</v>
      </c>
      <c r="Q51" s="373" t="s">
        <v>48</v>
      </c>
    </row>
    <row r="52" spans="1:17">
      <c r="A52" s="371" t="s">
        <v>931</v>
      </c>
      <c r="B52" s="374">
        <v>451900</v>
      </c>
      <c r="C52" s="375">
        <v>358900</v>
      </c>
      <c r="D52" s="375">
        <v>368900</v>
      </c>
      <c r="E52" s="375">
        <v>343900</v>
      </c>
      <c r="F52" s="375">
        <v>338900</v>
      </c>
      <c r="G52" s="375">
        <v>333900</v>
      </c>
      <c r="H52" s="375">
        <v>323900</v>
      </c>
      <c r="I52" s="375">
        <v>318900</v>
      </c>
      <c r="J52" s="375">
        <v>308900</v>
      </c>
      <c r="K52" s="375">
        <v>128900</v>
      </c>
      <c r="L52" s="375" t="s">
        <v>48</v>
      </c>
      <c r="M52" s="375" t="s">
        <v>48</v>
      </c>
      <c r="N52" s="375" t="s">
        <v>48</v>
      </c>
      <c r="O52" s="376" t="s">
        <v>557</v>
      </c>
      <c r="P52" s="373" t="s">
        <v>48</v>
      </c>
      <c r="Q52" s="373" t="s">
        <v>48</v>
      </c>
    </row>
    <row r="53" spans="1:17">
      <c r="A53" s="371" t="s">
        <v>932</v>
      </c>
      <c r="B53" s="374">
        <v>451900</v>
      </c>
      <c r="C53" s="375">
        <v>358900</v>
      </c>
      <c r="D53" s="375">
        <v>368900</v>
      </c>
      <c r="E53" s="375">
        <v>343900</v>
      </c>
      <c r="F53" s="375">
        <v>338900</v>
      </c>
      <c r="G53" s="375">
        <v>333900</v>
      </c>
      <c r="H53" s="375">
        <v>323900</v>
      </c>
      <c r="I53" s="375">
        <v>318900</v>
      </c>
      <c r="J53" s="375">
        <v>308900</v>
      </c>
      <c r="K53" s="375">
        <v>128900</v>
      </c>
      <c r="L53" s="375" t="s">
        <v>48</v>
      </c>
      <c r="M53" s="375" t="s">
        <v>48</v>
      </c>
      <c r="N53" s="375" t="s">
        <v>48</v>
      </c>
      <c r="O53" s="376" t="s">
        <v>557</v>
      </c>
      <c r="P53" s="373" t="s">
        <v>48</v>
      </c>
      <c r="Q53" s="373" t="s">
        <v>48</v>
      </c>
    </row>
    <row r="54" spans="1:17">
      <c r="A54" s="371" t="s">
        <v>982</v>
      </c>
      <c r="B54" s="374">
        <v>451900</v>
      </c>
      <c r="C54" s="375">
        <v>358900</v>
      </c>
      <c r="D54" s="375">
        <v>368900</v>
      </c>
      <c r="E54" s="375">
        <v>343900</v>
      </c>
      <c r="F54" s="375">
        <v>338900</v>
      </c>
      <c r="G54" s="375">
        <v>333900</v>
      </c>
      <c r="H54" s="375">
        <v>323900</v>
      </c>
      <c r="I54" s="375">
        <v>318900</v>
      </c>
      <c r="J54" s="375">
        <v>308900</v>
      </c>
      <c r="K54" s="375">
        <v>128900</v>
      </c>
      <c r="L54" s="375" t="s">
        <v>48</v>
      </c>
      <c r="M54" s="375" t="s">
        <v>48</v>
      </c>
      <c r="N54" s="375" t="s">
        <v>48</v>
      </c>
      <c r="O54" s="376" t="s">
        <v>557</v>
      </c>
      <c r="P54" s="373" t="s">
        <v>48</v>
      </c>
      <c r="Q54" s="373" t="s">
        <v>48</v>
      </c>
    </row>
    <row r="55" spans="1:17">
      <c r="A55" s="371" t="s">
        <v>983</v>
      </c>
      <c r="B55" s="374">
        <v>451900</v>
      </c>
      <c r="C55" s="375">
        <v>358900</v>
      </c>
      <c r="D55" s="375">
        <v>368900</v>
      </c>
      <c r="E55" s="375">
        <v>343900</v>
      </c>
      <c r="F55" s="375">
        <v>338900</v>
      </c>
      <c r="G55" s="375">
        <v>333900</v>
      </c>
      <c r="H55" s="375">
        <v>323900</v>
      </c>
      <c r="I55" s="375">
        <v>318900</v>
      </c>
      <c r="J55" s="375">
        <v>308900</v>
      </c>
      <c r="K55" s="375">
        <v>128900</v>
      </c>
      <c r="L55" s="375" t="s">
        <v>48</v>
      </c>
      <c r="M55" s="375" t="s">
        <v>48</v>
      </c>
      <c r="N55" s="375" t="s">
        <v>48</v>
      </c>
      <c r="O55" s="376" t="s">
        <v>557</v>
      </c>
      <c r="P55" s="373" t="s">
        <v>48</v>
      </c>
      <c r="Q55" s="373" t="s">
        <v>48</v>
      </c>
    </row>
    <row r="56" spans="1:17">
      <c r="A56" s="371" t="s">
        <v>939</v>
      </c>
      <c r="B56" s="374">
        <v>677900</v>
      </c>
      <c r="C56" s="375">
        <v>539900</v>
      </c>
      <c r="D56" s="375">
        <v>549900</v>
      </c>
      <c r="E56" s="375">
        <v>524900</v>
      </c>
      <c r="F56" s="375">
        <v>519900</v>
      </c>
      <c r="G56" s="375">
        <v>514900</v>
      </c>
      <c r="H56" s="375">
        <v>504900</v>
      </c>
      <c r="I56" s="375">
        <v>499900</v>
      </c>
      <c r="J56" s="375">
        <v>489900</v>
      </c>
      <c r="K56" s="375">
        <v>309900</v>
      </c>
      <c r="L56" s="375" t="s">
        <v>48</v>
      </c>
      <c r="M56" s="375" t="s">
        <v>48</v>
      </c>
      <c r="N56" s="375" t="s">
        <v>48</v>
      </c>
      <c r="O56" s="376" t="s">
        <v>557</v>
      </c>
      <c r="P56" s="373" t="s">
        <v>48</v>
      </c>
      <c r="Q56" s="373" t="s">
        <v>48</v>
      </c>
    </row>
    <row r="57" spans="1:17">
      <c r="A57" s="371" t="s">
        <v>940</v>
      </c>
      <c r="B57" s="374">
        <v>677900</v>
      </c>
      <c r="C57" s="375">
        <v>539900</v>
      </c>
      <c r="D57" s="375">
        <v>549900</v>
      </c>
      <c r="E57" s="375">
        <v>524900</v>
      </c>
      <c r="F57" s="375">
        <v>519900</v>
      </c>
      <c r="G57" s="375">
        <v>514900</v>
      </c>
      <c r="H57" s="375">
        <v>504900</v>
      </c>
      <c r="I57" s="375">
        <v>499900</v>
      </c>
      <c r="J57" s="375">
        <v>489900</v>
      </c>
      <c r="K57" s="375">
        <v>309900</v>
      </c>
      <c r="L57" s="375" t="s">
        <v>48</v>
      </c>
      <c r="M57" s="375" t="s">
        <v>48</v>
      </c>
      <c r="N57" s="375" t="s">
        <v>48</v>
      </c>
      <c r="O57" s="376" t="s">
        <v>557</v>
      </c>
      <c r="P57" s="373" t="s">
        <v>48</v>
      </c>
      <c r="Q57" s="373" t="s">
        <v>48</v>
      </c>
    </row>
    <row r="58" spans="1:17">
      <c r="A58" s="371" t="s">
        <v>941</v>
      </c>
      <c r="B58" s="374">
        <v>677900</v>
      </c>
      <c r="C58" s="375">
        <v>539900</v>
      </c>
      <c r="D58" s="375">
        <v>549900</v>
      </c>
      <c r="E58" s="375">
        <v>524900</v>
      </c>
      <c r="F58" s="375">
        <v>519900</v>
      </c>
      <c r="G58" s="375">
        <v>514900</v>
      </c>
      <c r="H58" s="375">
        <v>504900</v>
      </c>
      <c r="I58" s="375">
        <v>499900</v>
      </c>
      <c r="J58" s="375">
        <v>489900</v>
      </c>
      <c r="K58" s="375">
        <v>309900</v>
      </c>
      <c r="L58" s="375" t="s">
        <v>48</v>
      </c>
      <c r="M58" s="375" t="s">
        <v>48</v>
      </c>
      <c r="N58" s="375" t="s">
        <v>48</v>
      </c>
      <c r="O58" s="376" t="s">
        <v>557</v>
      </c>
      <c r="P58" s="373" t="s">
        <v>48</v>
      </c>
      <c r="Q58" s="373" t="s">
        <v>48</v>
      </c>
    </row>
    <row r="59" spans="1:17">
      <c r="A59" s="371" t="s">
        <v>933</v>
      </c>
      <c r="B59" s="374">
        <v>496900</v>
      </c>
      <c r="C59" s="375">
        <v>395900</v>
      </c>
      <c r="D59" s="375">
        <v>405900</v>
      </c>
      <c r="E59" s="375">
        <v>380900</v>
      </c>
      <c r="F59" s="375">
        <v>375900</v>
      </c>
      <c r="G59" s="375">
        <v>370900</v>
      </c>
      <c r="H59" s="375">
        <v>360900</v>
      </c>
      <c r="I59" s="375">
        <v>355900</v>
      </c>
      <c r="J59" s="375">
        <v>345900</v>
      </c>
      <c r="K59" s="375">
        <v>165900</v>
      </c>
      <c r="L59" s="375" t="s">
        <v>48</v>
      </c>
      <c r="M59" s="375" t="s">
        <v>48</v>
      </c>
      <c r="N59" s="375" t="s">
        <v>48</v>
      </c>
      <c r="O59" s="376" t="s">
        <v>557</v>
      </c>
      <c r="P59" s="373" t="s">
        <v>48</v>
      </c>
      <c r="Q59" s="373" t="s">
        <v>48</v>
      </c>
    </row>
    <row r="60" spans="1:17">
      <c r="A60" s="371" t="s">
        <v>934</v>
      </c>
      <c r="B60" s="374">
        <v>496900</v>
      </c>
      <c r="C60" s="375">
        <v>395900</v>
      </c>
      <c r="D60" s="375">
        <v>405900</v>
      </c>
      <c r="E60" s="375">
        <v>380900</v>
      </c>
      <c r="F60" s="375">
        <v>375900</v>
      </c>
      <c r="G60" s="375">
        <v>370900</v>
      </c>
      <c r="H60" s="375">
        <v>360900</v>
      </c>
      <c r="I60" s="375">
        <v>355900</v>
      </c>
      <c r="J60" s="375">
        <v>345900</v>
      </c>
      <c r="K60" s="375">
        <v>165900</v>
      </c>
      <c r="L60" s="375" t="s">
        <v>48</v>
      </c>
      <c r="M60" s="375" t="s">
        <v>48</v>
      </c>
      <c r="N60" s="375" t="s">
        <v>48</v>
      </c>
      <c r="O60" s="376" t="s">
        <v>557</v>
      </c>
      <c r="P60" s="373" t="s">
        <v>48</v>
      </c>
      <c r="Q60" s="373" t="s">
        <v>48</v>
      </c>
    </row>
    <row r="61" spans="1:17">
      <c r="A61" s="371" t="s">
        <v>935</v>
      </c>
      <c r="B61" s="374">
        <v>496900</v>
      </c>
      <c r="C61" s="375">
        <v>395900</v>
      </c>
      <c r="D61" s="375">
        <v>405900</v>
      </c>
      <c r="E61" s="375">
        <v>380900</v>
      </c>
      <c r="F61" s="375">
        <v>375900</v>
      </c>
      <c r="G61" s="375">
        <v>370900</v>
      </c>
      <c r="H61" s="375">
        <v>360900</v>
      </c>
      <c r="I61" s="375">
        <v>355900</v>
      </c>
      <c r="J61" s="375">
        <v>345900</v>
      </c>
      <c r="K61" s="375">
        <v>165900</v>
      </c>
      <c r="L61" s="375" t="s">
        <v>48</v>
      </c>
      <c r="M61" s="375" t="s">
        <v>48</v>
      </c>
      <c r="N61" s="375" t="s">
        <v>48</v>
      </c>
      <c r="O61" s="376" t="s">
        <v>557</v>
      </c>
      <c r="P61" s="373" t="s">
        <v>48</v>
      </c>
      <c r="Q61" s="373" t="s">
        <v>48</v>
      </c>
    </row>
    <row r="62" spans="1:17">
      <c r="A62" s="371" t="s">
        <v>936</v>
      </c>
      <c r="B62" s="374">
        <v>587900</v>
      </c>
      <c r="C62" s="375">
        <v>467900</v>
      </c>
      <c r="D62" s="375">
        <v>477900</v>
      </c>
      <c r="E62" s="375">
        <v>452900</v>
      </c>
      <c r="F62" s="375">
        <v>447900</v>
      </c>
      <c r="G62" s="375">
        <v>442900</v>
      </c>
      <c r="H62" s="375">
        <v>432900</v>
      </c>
      <c r="I62" s="375">
        <v>427900</v>
      </c>
      <c r="J62" s="375">
        <v>417900</v>
      </c>
      <c r="K62" s="375">
        <v>237900</v>
      </c>
      <c r="L62" s="375" t="s">
        <v>48</v>
      </c>
      <c r="M62" s="375" t="s">
        <v>48</v>
      </c>
      <c r="N62" s="375" t="s">
        <v>48</v>
      </c>
      <c r="O62" s="376" t="s">
        <v>557</v>
      </c>
      <c r="P62" s="373" t="s">
        <v>48</v>
      </c>
      <c r="Q62" s="373" t="s">
        <v>48</v>
      </c>
    </row>
    <row r="63" spans="1:17">
      <c r="A63" s="371" t="s">
        <v>937</v>
      </c>
      <c r="B63" s="374">
        <v>587900</v>
      </c>
      <c r="C63" s="375">
        <v>467900</v>
      </c>
      <c r="D63" s="375">
        <v>477900</v>
      </c>
      <c r="E63" s="375">
        <v>452900</v>
      </c>
      <c r="F63" s="375">
        <v>447900</v>
      </c>
      <c r="G63" s="375">
        <v>442900</v>
      </c>
      <c r="H63" s="375">
        <v>432900</v>
      </c>
      <c r="I63" s="375">
        <v>427900</v>
      </c>
      <c r="J63" s="375">
        <v>417900</v>
      </c>
      <c r="K63" s="375">
        <v>237900</v>
      </c>
      <c r="L63" s="375" t="s">
        <v>48</v>
      </c>
      <c r="M63" s="375" t="s">
        <v>48</v>
      </c>
      <c r="N63" s="375" t="s">
        <v>48</v>
      </c>
      <c r="O63" s="376" t="s">
        <v>557</v>
      </c>
      <c r="P63" s="373" t="s">
        <v>48</v>
      </c>
      <c r="Q63" s="373" t="s">
        <v>48</v>
      </c>
    </row>
    <row r="64" spans="1:17">
      <c r="A64" s="371" t="s">
        <v>938</v>
      </c>
      <c r="B64" s="374">
        <v>587900</v>
      </c>
      <c r="C64" s="375">
        <v>467900</v>
      </c>
      <c r="D64" s="375">
        <v>477900</v>
      </c>
      <c r="E64" s="375">
        <v>452900</v>
      </c>
      <c r="F64" s="375">
        <v>447900</v>
      </c>
      <c r="G64" s="375">
        <v>442900</v>
      </c>
      <c r="H64" s="375">
        <v>432900</v>
      </c>
      <c r="I64" s="375">
        <v>427900</v>
      </c>
      <c r="J64" s="375">
        <v>417900</v>
      </c>
      <c r="K64" s="375">
        <v>237900</v>
      </c>
      <c r="L64" s="375" t="s">
        <v>48</v>
      </c>
      <c r="M64" s="375" t="s">
        <v>48</v>
      </c>
      <c r="N64" s="375" t="s">
        <v>48</v>
      </c>
      <c r="O64" s="376" t="s">
        <v>557</v>
      </c>
      <c r="P64" s="373" t="s">
        <v>48</v>
      </c>
      <c r="Q64" s="373" t="s">
        <v>48</v>
      </c>
    </row>
    <row r="65" spans="1:17">
      <c r="A65" s="371" t="s">
        <v>948</v>
      </c>
      <c r="B65" s="374">
        <v>722900</v>
      </c>
      <c r="C65" s="375">
        <v>575900</v>
      </c>
      <c r="D65" s="375">
        <v>585900</v>
      </c>
      <c r="E65" s="375">
        <v>560900</v>
      </c>
      <c r="F65" s="375">
        <v>555900</v>
      </c>
      <c r="G65" s="375">
        <v>550900</v>
      </c>
      <c r="H65" s="375">
        <v>540900</v>
      </c>
      <c r="I65" s="375">
        <v>535900</v>
      </c>
      <c r="J65" s="375">
        <v>525900</v>
      </c>
      <c r="K65" s="375">
        <v>345900</v>
      </c>
      <c r="L65" s="375" t="s">
        <v>48</v>
      </c>
      <c r="M65" s="375" t="s">
        <v>48</v>
      </c>
      <c r="N65" s="375" t="s">
        <v>48</v>
      </c>
      <c r="O65" s="376" t="s">
        <v>557</v>
      </c>
      <c r="P65" s="373" t="s">
        <v>48</v>
      </c>
      <c r="Q65" s="373" t="s">
        <v>48</v>
      </c>
    </row>
    <row r="66" spans="1:17">
      <c r="A66" s="371" t="s">
        <v>949</v>
      </c>
      <c r="B66" s="374">
        <v>722900</v>
      </c>
      <c r="C66" s="375">
        <v>575900</v>
      </c>
      <c r="D66" s="375">
        <v>585900</v>
      </c>
      <c r="E66" s="375">
        <v>560900</v>
      </c>
      <c r="F66" s="375">
        <v>555900</v>
      </c>
      <c r="G66" s="375">
        <v>550900</v>
      </c>
      <c r="H66" s="375">
        <v>540900</v>
      </c>
      <c r="I66" s="375">
        <v>535900</v>
      </c>
      <c r="J66" s="375">
        <v>525900</v>
      </c>
      <c r="K66" s="375">
        <v>345900</v>
      </c>
      <c r="L66" s="375" t="s">
        <v>48</v>
      </c>
      <c r="M66" s="375" t="s">
        <v>48</v>
      </c>
      <c r="N66" s="375" t="s">
        <v>48</v>
      </c>
      <c r="O66" s="376" t="s">
        <v>557</v>
      </c>
      <c r="P66" s="373" t="s">
        <v>48</v>
      </c>
      <c r="Q66" s="373" t="s">
        <v>48</v>
      </c>
    </row>
    <row r="67" spans="1:17">
      <c r="A67" s="371" t="s">
        <v>950</v>
      </c>
      <c r="B67" s="374">
        <v>722900</v>
      </c>
      <c r="C67" s="375">
        <v>575900</v>
      </c>
      <c r="D67" s="375">
        <v>585900</v>
      </c>
      <c r="E67" s="375">
        <v>560900</v>
      </c>
      <c r="F67" s="375">
        <v>555900</v>
      </c>
      <c r="G67" s="375">
        <v>550900</v>
      </c>
      <c r="H67" s="375">
        <v>540900</v>
      </c>
      <c r="I67" s="375">
        <v>535900</v>
      </c>
      <c r="J67" s="375">
        <v>525900</v>
      </c>
      <c r="K67" s="375">
        <v>345900</v>
      </c>
      <c r="L67" s="375" t="s">
        <v>48</v>
      </c>
      <c r="M67" s="375" t="s">
        <v>48</v>
      </c>
      <c r="N67" s="375" t="s">
        <v>48</v>
      </c>
      <c r="O67" s="376" t="s">
        <v>557</v>
      </c>
      <c r="P67" s="373" t="s">
        <v>48</v>
      </c>
      <c r="Q67" s="373" t="s">
        <v>48</v>
      </c>
    </row>
    <row r="68" spans="1:17">
      <c r="A68" s="371" t="s">
        <v>942</v>
      </c>
      <c r="B68" s="374">
        <v>542900</v>
      </c>
      <c r="C68" s="375">
        <v>431900</v>
      </c>
      <c r="D68" s="375">
        <v>441900</v>
      </c>
      <c r="E68" s="375">
        <v>416900</v>
      </c>
      <c r="F68" s="375">
        <v>411900</v>
      </c>
      <c r="G68" s="375">
        <v>406900</v>
      </c>
      <c r="H68" s="375">
        <v>396900</v>
      </c>
      <c r="I68" s="375">
        <v>391900</v>
      </c>
      <c r="J68" s="375">
        <v>381900</v>
      </c>
      <c r="K68" s="375">
        <v>201900</v>
      </c>
      <c r="L68" s="375" t="s">
        <v>48</v>
      </c>
      <c r="M68" s="375" t="s">
        <v>48</v>
      </c>
      <c r="N68" s="375" t="s">
        <v>48</v>
      </c>
      <c r="O68" s="376" t="s">
        <v>557</v>
      </c>
      <c r="P68" s="373" t="s">
        <v>48</v>
      </c>
      <c r="Q68" s="373" t="s">
        <v>48</v>
      </c>
    </row>
    <row r="69" spans="1:17">
      <c r="A69" s="371" t="s">
        <v>943</v>
      </c>
      <c r="B69" s="374">
        <v>542900</v>
      </c>
      <c r="C69" s="375">
        <v>431900</v>
      </c>
      <c r="D69" s="375">
        <v>441900</v>
      </c>
      <c r="E69" s="375">
        <v>416900</v>
      </c>
      <c r="F69" s="375">
        <v>411900</v>
      </c>
      <c r="G69" s="375">
        <v>406900</v>
      </c>
      <c r="H69" s="375">
        <v>396900</v>
      </c>
      <c r="I69" s="375">
        <v>391900</v>
      </c>
      <c r="J69" s="375">
        <v>381900</v>
      </c>
      <c r="K69" s="375">
        <v>201900</v>
      </c>
      <c r="L69" s="375" t="s">
        <v>48</v>
      </c>
      <c r="M69" s="375" t="s">
        <v>48</v>
      </c>
      <c r="N69" s="375" t="s">
        <v>48</v>
      </c>
      <c r="O69" s="376" t="s">
        <v>557</v>
      </c>
      <c r="P69" s="373" t="s">
        <v>48</v>
      </c>
      <c r="Q69" s="373" t="s">
        <v>48</v>
      </c>
    </row>
    <row r="70" spans="1:17">
      <c r="A70" s="371" t="s">
        <v>944</v>
      </c>
      <c r="B70" s="374">
        <v>542900</v>
      </c>
      <c r="C70" s="375">
        <v>431900</v>
      </c>
      <c r="D70" s="375">
        <v>441900</v>
      </c>
      <c r="E70" s="375">
        <v>416900</v>
      </c>
      <c r="F70" s="375">
        <v>411900</v>
      </c>
      <c r="G70" s="375">
        <v>406900</v>
      </c>
      <c r="H70" s="375">
        <v>396900</v>
      </c>
      <c r="I70" s="375">
        <v>391900</v>
      </c>
      <c r="J70" s="375">
        <v>381900</v>
      </c>
      <c r="K70" s="375">
        <v>201900</v>
      </c>
      <c r="L70" s="375" t="s">
        <v>48</v>
      </c>
      <c r="M70" s="375" t="s">
        <v>48</v>
      </c>
      <c r="N70" s="375" t="s">
        <v>48</v>
      </c>
      <c r="O70" s="376" t="s">
        <v>557</v>
      </c>
      <c r="P70" s="373" t="s">
        <v>48</v>
      </c>
      <c r="Q70" s="373" t="s">
        <v>48</v>
      </c>
    </row>
    <row r="71" spans="1:17">
      <c r="A71" s="371" t="s">
        <v>951</v>
      </c>
      <c r="B71" s="374">
        <v>903900</v>
      </c>
      <c r="C71" s="375">
        <v>720900</v>
      </c>
      <c r="D71" s="375">
        <v>730900</v>
      </c>
      <c r="E71" s="375">
        <v>705900</v>
      </c>
      <c r="F71" s="375">
        <v>700900</v>
      </c>
      <c r="G71" s="375">
        <v>695900</v>
      </c>
      <c r="H71" s="375">
        <v>685900</v>
      </c>
      <c r="I71" s="375">
        <v>680900</v>
      </c>
      <c r="J71" s="375">
        <v>670900</v>
      </c>
      <c r="K71" s="375">
        <v>490900</v>
      </c>
      <c r="L71" s="375" t="s">
        <v>48</v>
      </c>
      <c r="M71" s="375" t="s">
        <v>48</v>
      </c>
      <c r="N71" s="375" t="s">
        <v>48</v>
      </c>
      <c r="O71" s="376" t="s">
        <v>557</v>
      </c>
      <c r="P71" s="373" t="s">
        <v>48</v>
      </c>
      <c r="Q71" s="373" t="s">
        <v>48</v>
      </c>
    </row>
    <row r="72" spans="1:17">
      <c r="A72" s="371" t="s">
        <v>952</v>
      </c>
      <c r="B72" s="374">
        <v>903900</v>
      </c>
      <c r="C72" s="375">
        <v>720900</v>
      </c>
      <c r="D72" s="375">
        <v>730900</v>
      </c>
      <c r="E72" s="375">
        <v>705900</v>
      </c>
      <c r="F72" s="375">
        <v>700900</v>
      </c>
      <c r="G72" s="375">
        <v>695900</v>
      </c>
      <c r="H72" s="375">
        <v>685900</v>
      </c>
      <c r="I72" s="375">
        <v>680900</v>
      </c>
      <c r="J72" s="375">
        <v>670900</v>
      </c>
      <c r="K72" s="375">
        <v>490900</v>
      </c>
      <c r="L72" s="375" t="s">
        <v>48</v>
      </c>
      <c r="M72" s="375" t="s">
        <v>48</v>
      </c>
      <c r="N72" s="375" t="s">
        <v>48</v>
      </c>
      <c r="O72" s="376" t="s">
        <v>557</v>
      </c>
      <c r="P72" s="373" t="s">
        <v>48</v>
      </c>
      <c r="Q72" s="373" t="s">
        <v>48</v>
      </c>
    </row>
    <row r="73" spans="1:17">
      <c r="A73" s="371" t="s">
        <v>945</v>
      </c>
      <c r="B73" s="374">
        <v>632900</v>
      </c>
      <c r="C73" s="375">
        <v>503900</v>
      </c>
      <c r="D73" s="375">
        <v>513900</v>
      </c>
      <c r="E73" s="375">
        <v>488900</v>
      </c>
      <c r="F73" s="375">
        <v>483900</v>
      </c>
      <c r="G73" s="375">
        <v>478900</v>
      </c>
      <c r="H73" s="375">
        <v>468900</v>
      </c>
      <c r="I73" s="375">
        <v>463900</v>
      </c>
      <c r="J73" s="375">
        <v>453900</v>
      </c>
      <c r="K73" s="375">
        <v>273900</v>
      </c>
      <c r="L73" s="375" t="s">
        <v>48</v>
      </c>
      <c r="M73" s="375" t="s">
        <v>48</v>
      </c>
      <c r="N73" s="375" t="s">
        <v>48</v>
      </c>
      <c r="O73" s="376" t="s">
        <v>557</v>
      </c>
      <c r="P73" s="373" t="s">
        <v>48</v>
      </c>
      <c r="Q73" s="373" t="s">
        <v>48</v>
      </c>
    </row>
    <row r="74" spans="1:17">
      <c r="A74" s="371" t="s">
        <v>946</v>
      </c>
      <c r="B74" s="374">
        <v>632900</v>
      </c>
      <c r="C74" s="375">
        <v>503900</v>
      </c>
      <c r="D74" s="375">
        <v>513900</v>
      </c>
      <c r="E74" s="375">
        <v>488900</v>
      </c>
      <c r="F74" s="375">
        <v>483900</v>
      </c>
      <c r="G74" s="375">
        <v>478900</v>
      </c>
      <c r="H74" s="375">
        <v>468900</v>
      </c>
      <c r="I74" s="375">
        <v>463900</v>
      </c>
      <c r="J74" s="375">
        <v>453900</v>
      </c>
      <c r="K74" s="375">
        <v>273900</v>
      </c>
      <c r="L74" s="375" t="s">
        <v>48</v>
      </c>
      <c r="M74" s="375" t="s">
        <v>48</v>
      </c>
      <c r="N74" s="375" t="s">
        <v>48</v>
      </c>
      <c r="O74" s="376" t="s">
        <v>557</v>
      </c>
      <c r="P74" s="373" t="s">
        <v>48</v>
      </c>
      <c r="Q74" s="373" t="s">
        <v>48</v>
      </c>
    </row>
    <row r="75" spans="1:17">
      <c r="A75" s="371" t="s">
        <v>947</v>
      </c>
      <c r="B75" s="374">
        <v>632900</v>
      </c>
      <c r="C75" s="375">
        <v>503900</v>
      </c>
      <c r="D75" s="375">
        <v>513900</v>
      </c>
      <c r="E75" s="375">
        <v>488900</v>
      </c>
      <c r="F75" s="375">
        <v>483900</v>
      </c>
      <c r="G75" s="375">
        <v>478900</v>
      </c>
      <c r="H75" s="375">
        <v>468900</v>
      </c>
      <c r="I75" s="375">
        <v>463900</v>
      </c>
      <c r="J75" s="375">
        <v>453900</v>
      </c>
      <c r="K75" s="375">
        <v>273900</v>
      </c>
      <c r="L75" s="375" t="s">
        <v>48</v>
      </c>
      <c r="M75" s="375" t="s">
        <v>48</v>
      </c>
      <c r="N75" s="375" t="s">
        <v>48</v>
      </c>
      <c r="O75" s="376" t="s">
        <v>557</v>
      </c>
      <c r="P75" s="373" t="s">
        <v>48</v>
      </c>
      <c r="Q75" s="373" t="s">
        <v>48</v>
      </c>
    </row>
    <row r="76" spans="1:17">
      <c r="A76" s="371" t="s">
        <v>959</v>
      </c>
      <c r="B76" s="374">
        <v>632900</v>
      </c>
      <c r="C76" s="375">
        <v>503900</v>
      </c>
      <c r="D76" s="375">
        <v>513900</v>
      </c>
      <c r="E76" s="375">
        <v>488900</v>
      </c>
      <c r="F76" s="375">
        <v>483900</v>
      </c>
      <c r="G76" s="375">
        <v>478900</v>
      </c>
      <c r="H76" s="375">
        <v>468900</v>
      </c>
      <c r="I76" s="375">
        <v>463900</v>
      </c>
      <c r="J76" s="375">
        <v>453900</v>
      </c>
      <c r="K76" s="375">
        <v>273900</v>
      </c>
      <c r="L76" s="375" t="s">
        <v>48</v>
      </c>
      <c r="M76" s="375" t="s">
        <v>48</v>
      </c>
      <c r="N76" s="375" t="s">
        <v>48</v>
      </c>
      <c r="O76" s="376" t="s">
        <v>557</v>
      </c>
      <c r="P76" s="373" t="s">
        <v>48</v>
      </c>
      <c r="Q76" s="373" t="s">
        <v>48</v>
      </c>
    </row>
    <row r="77" spans="1:17">
      <c r="A77" s="371" t="s">
        <v>960</v>
      </c>
      <c r="B77" s="374">
        <v>632900</v>
      </c>
      <c r="C77" s="375">
        <v>503900</v>
      </c>
      <c r="D77" s="375">
        <v>513900</v>
      </c>
      <c r="E77" s="375">
        <v>488900</v>
      </c>
      <c r="F77" s="375">
        <v>483900</v>
      </c>
      <c r="G77" s="375">
        <v>478900</v>
      </c>
      <c r="H77" s="375">
        <v>468900</v>
      </c>
      <c r="I77" s="375">
        <v>463900</v>
      </c>
      <c r="J77" s="375">
        <v>453900</v>
      </c>
      <c r="K77" s="375">
        <v>273900</v>
      </c>
      <c r="L77" s="375" t="s">
        <v>48</v>
      </c>
      <c r="M77" s="375" t="s">
        <v>48</v>
      </c>
      <c r="N77" s="375" t="s">
        <v>48</v>
      </c>
      <c r="O77" s="376" t="s">
        <v>557</v>
      </c>
      <c r="P77" s="373" t="s">
        <v>48</v>
      </c>
      <c r="Q77" s="373" t="s">
        <v>48</v>
      </c>
    </row>
    <row r="78" spans="1:17">
      <c r="A78" s="371" t="s">
        <v>961</v>
      </c>
      <c r="B78" s="374">
        <v>632900</v>
      </c>
      <c r="C78" s="375">
        <v>503900</v>
      </c>
      <c r="D78" s="375">
        <v>513900</v>
      </c>
      <c r="E78" s="375">
        <v>488900</v>
      </c>
      <c r="F78" s="375">
        <v>483900</v>
      </c>
      <c r="G78" s="375">
        <v>478900</v>
      </c>
      <c r="H78" s="375">
        <v>468900</v>
      </c>
      <c r="I78" s="375">
        <v>463900</v>
      </c>
      <c r="J78" s="375">
        <v>453900</v>
      </c>
      <c r="K78" s="375">
        <v>273900</v>
      </c>
      <c r="L78" s="375" t="s">
        <v>48</v>
      </c>
      <c r="M78" s="375" t="s">
        <v>48</v>
      </c>
      <c r="N78" s="375" t="s">
        <v>48</v>
      </c>
      <c r="O78" s="376" t="s">
        <v>557</v>
      </c>
      <c r="P78" s="373" t="s">
        <v>48</v>
      </c>
      <c r="Q78" s="373" t="s">
        <v>48</v>
      </c>
    </row>
    <row r="79" spans="1:17">
      <c r="A79" s="371" t="s">
        <v>953</v>
      </c>
      <c r="B79" s="374">
        <v>451900</v>
      </c>
      <c r="C79" s="375">
        <v>358900</v>
      </c>
      <c r="D79" s="375">
        <v>368900</v>
      </c>
      <c r="E79" s="375">
        <v>343900</v>
      </c>
      <c r="F79" s="375">
        <v>338900</v>
      </c>
      <c r="G79" s="375">
        <v>333900</v>
      </c>
      <c r="H79" s="375">
        <v>323900</v>
      </c>
      <c r="I79" s="375">
        <v>318900</v>
      </c>
      <c r="J79" s="375">
        <v>308900</v>
      </c>
      <c r="K79" s="375">
        <v>128900</v>
      </c>
      <c r="L79" s="375" t="s">
        <v>48</v>
      </c>
      <c r="M79" s="375" t="s">
        <v>48</v>
      </c>
      <c r="N79" s="375" t="s">
        <v>48</v>
      </c>
      <c r="O79" s="376" t="s">
        <v>557</v>
      </c>
      <c r="P79" s="373" t="s">
        <v>48</v>
      </c>
      <c r="Q79" s="373" t="s">
        <v>48</v>
      </c>
    </row>
    <row r="80" spans="1:17">
      <c r="A80" s="371" t="s">
        <v>954</v>
      </c>
      <c r="B80" s="374">
        <v>451900</v>
      </c>
      <c r="C80" s="375">
        <v>358900</v>
      </c>
      <c r="D80" s="375">
        <v>368900</v>
      </c>
      <c r="E80" s="375">
        <v>343900</v>
      </c>
      <c r="F80" s="375">
        <v>338900</v>
      </c>
      <c r="G80" s="375">
        <v>333900</v>
      </c>
      <c r="H80" s="375">
        <v>323900</v>
      </c>
      <c r="I80" s="375">
        <v>318900</v>
      </c>
      <c r="J80" s="375">
        <v>308900</v>
      </c>
      <c r="K80" s="375">
        <v>128900</v>
      </c>
      <c r="L80" s="375" t="s">
        <v>48</v>
      </c>
      <c r="M80" s="375" t="s">
        <v>48</v>
      </c>
      <c r="N80" s="375" t="s">
        <v>48</v>
      </c>
      <c r="O80" s="376" t="s">
        <v>557</v>
      </c>
      <c r="P80" s="373" t="s">
        <v>48</v>
      </c>
      <c r="Q80" s="373" t="s">
        <v>48</v>
      </c>
    </row>
    <row r="81" spans="1:17">
      <c r="A81" s="371" t="s">
        <v>955</v>
      </c>
      <c r="B81" s="374">
        <v>451900</v>
      </c>
      <c r="C81" s="375">
        <v>358900</v>
      </c>
      <c r="D81" s="375">
        <v>368900</v>
      </c>
      <c r="E81" s="375">
        <v>343900</v>
      </c>
      <c r="F81" s="375">
        <v>338900</v>
      </c>
      <c r="G81" s="375">
        <v>333900</v>
      </c>
      <c r="H81" s="375">
        <v>323900</v>
      </c>
      <c r="I81" s="375">
        <v>318900</v>
      </c>
      <c r="J81" s="375">
        <v>308900</v>
      </c>
      <c r="K81" s="375">
        <v>128900</v>
      </c>
      <c r="L81" s="375" t="s">
        <v>48</v>
      </c>
      <c r="M81" s="375" t="s">
        <v>48</v>
      </c>
      <c r="N81" s="375" t="s">
        <v>48</v>
      </c>
      <c r="O81" s="376" t="s">
        <v>557</v>
      </c>
      <c r="P81" s="373" t="s">
        <v>48</v>
      </c>
      <c r="Q81" s="373" t="s">
        <v>48</v>
      </c>
    </row>
    <row r="82" spans="1:17">
      <c r="A82" s="371" t="s">
        <v>956</v>
      </c>
      <c r="B82" s="374">
        <v>451900</v>
      </c>
      <c r="C82" s="375">
        <v>358900</v>
      </c>
      <c r="D82" s="375">
        <v>368900</v>
      </c>
      <c r="E82" s="375">
        <v>343900</v>
      </c>
      <c r="F82" s="375">
        <v>338900</v>
      </c>
      <c r="G82" s="375">
        <v>333900</v>
      </c>
      <c r="H82" s="375">
        <v>323900</v>
      </c>
      <c r="I82" s="375">
        <v>318900</v>
      </c>
      <c r="J82" s="375">
        <v>308900</v>
      </c>
      <c r="K82" s="375">
        <v>128900</v>
      </c>
      <c r="L82" s="375" t="s">
        <v>48</v>
      </c>
      <c r="M82" s="375" t="s">
        <v>48</v>
      </c>
      <c r="N82" s="375" t="s">
        <v>48</v>
      </c>
      <c r="O82" s="376" t="s">
        <v>557</v>
      </c>
      <c r="P82" s="373" t="s">
        <v>48</v>
      </c>
      <c r="Q82" s="373" t="s">
        <v>48</v>
      </c>
    </row>
    <row r="83" spans="1:17">
      <c r="A83" s="371" t="s">
        <v>957</v>
      </c>
      <c r="B83" s="374">
        <v>542900</v>
      </c>
      <c r="C83" s="375">
        <v>431900</v>
      </c>
      <c r="D83" s="375">
        <v>441900</v>
      </c>
      <c r="E83" s="375">
        <v>416900</v>
      </c>
      <c r="F83" s="375">
        <v>411900</v>
      </c>
      <c r="G83" s="375">
        <v>406900</v>
      </c>
      <c r="H83" s="375">
        <v>396900</v>
      </c>
      <c r="I83" s="375">
        <v>391900</v>
      </c>
      <c r="J83" s="375">
        <v>381900</v>
      </c>
      <c r="K83" s="375">
        <v>201900</v>
      </c>
      <c r="L83" s="375" t="s">
        <v>48</v>
      </c>
      <c r="M83" s="375" t="s">
        <v>48</v>
      </c>
      <c r="N83" s="375" t="s">
        <v>48</v>
      </c>
      <c r="O83" s="376" t="s">
        <v>557</v>
      </c>
      <c r="P83" s="373" t="s">
        <v>48</v>
      </c>
      <c r="Q83" s="373" t="s">
        <v>48</v>
      </c>
    </row>
    <row r="84" spans="1:17">
      <c r="A84" s="371" t="s">
        <v>958</v>
      </c>
      <c r="B84" s="374">
        <v>542900</v>
      </c>
      <c r="C84" s="375">
        <v>431900</v>
      </c>
      <c r="D84" s="375">
        <v>441900</v>
      </c>
      <c r="E84" s="375">
        <v>416900</v>
      </c>
      <c r="F84" s="375">
        <v>411900</v>
      </c>
      <c r="G84" s="375">
        <v>406900</v>
      </c>
      <c r="H84" s="375">
        <v>396900</v>
      </c>
      <c r="I84" s="375">
        <v>391900</v>
      </c>
      <c r="J84" s="375">
        <v>381900</v>
      </c>
      <c r="K84" s="375">
        <v>201900</v>
      </c>
      <c r="L84" s="375" t="s">
        <v>48</v>
      </c>
      <c r="M84" s="375" t="s">
        <v>48</v>
      </c>
      <c r="N84" s="375" t="s">
        <v>48</v>
      </c>
      <c r="O84" s="376" t="s">
        <v>557</v>
      </c>
      <c r="P84" s="373" t="s">
        <v>48</v>
      </c>
      <c r="Q84" s="373" t="s">
        <v>48</v>
      </c>
    </row>
    <row r="85" spans="1:17">
      <c r="A85" s="371" t="s">
        <v>830</v>
      </c>
      <c r="B85" s="374">
        <v>72900</v>
      </c>
      <c r="C85" s="375" t="s">
        <v>48</v>
      </c>
      <c r="D85" s="375" t="s">
        <v>48</v>
      </c>
      <c r="E85" s="375" t="s">
        <v>48</v>
      </c>
      <c r="F85" s="375" t="s">
        <v>48</v>
      </c>
      <c r="G85" s="375" t="s">
        <v>48</v>
      </c>
      <c r="H85" s="375" t="s">
        <v>48</v>
      </c>
      <c r="I85" s="375" t="s">
        <v>48</v>
      </c>
      <c r="J85" s="375" t="s">
        <v>48</v>
      </c>
      <c r="K85" s="375" t="s">
        <v>48</v>
      </c>
      <c r="L85" s="375">
        <v>53900</v>
      </c>
      <c r="M85" s="375">
        <v>43900</v>
      </c>
      <c r="N85" s="375">
        <v>33900</v>
      </c>
      <c r="O85" s="376" t="s">
        <v>16</v>
      </c>
      <c r="P85" s="373" t="s">
        <v>48</v>
      </c>
      <c r="Q85" s="373" t="s">
        <v>48</v>
      </c>
    </row>
    <row r="86" spans="1:17">
      <c r="A86" s="371" t="s">
        <v>831</v>
      </c>
      <c r="B86" s="374">
        <v>34900</v>
      </c>
      <c r="C86" s="375" t="s">
        <v>48</v>
      </c>
      <c r="D86" s="375" t="s">
        <v>48</v>
      </c>
      <c r="E86" s="375" t="s">
        <v>48</v>
      </c>
      <c r="F86" s="375" t="s">
        <v>48</v>
      </c>
      <c r="G86" s="375" t="s">
        <v>48</v>
      </c>
      <c r="H86" s="375" t="s">
        <v>48</v>
      </c>
      <c r="I86" s="375" t="s">
        <v>48</v>
      </c>
      <c r="J86" s="375" t="s">
        <v>48</v>
      </c>
      <c r="K86" s="375" t="s">
        <v>48</v>
      </c>
      <c r="L86" s="375" t="s">
        <v>48</v>
      </c>
      <c r="M86" s="375" t="s">
        <v>48</v>
      </c>
      <c r="N86" s="375" t="s">
        <v>48</v>
      </c>
      <c r="O86" s="376" t="s">
        <v>15</v>
      </c>
      <c r="P86" s="373" t="s">
        <v>48</v>
      </c>
      <c r="Q86" s="373" t="s">
        <v>48</v>
      </c>
    </row>
    <row r="87" spans="1:17">
      <c r="A87" s="371" t="s">
        <v>855</v>
      </c>
      <c r="B87" s="374">
        <v>115900</v>
      </c>
      <c r="C87" s="375">
        <v>89900</v>
      </c>
      <c r="D87" s="375">
        <v>99900</v>
      </c>
      <c r="E87" s="375">
        <v>74900</v>
      </c>
      <c r="F87" s="375">
        <v>69900</v>
      </c>
      <c r="G87" s="375">
        <v>64900</v>
      </c>
      <c r="H87" s="375">
        <v>54900</v>
      </c>
      <c r="I87" s="375">
        <v>49900</v>
      </c>
      <c r="J87" s="375">
        <v>39900</v>
      </c>
      <c r="K87" s="375">
        <v>0</v>
      </c>
      <c r="L87" s="375" t="s">
        <v>48</v>
      </c>
      <c r="M87" s="375" t="s">
        <v>48</v>
      </c>
      <c r="N87" s="375" t="s">
        <v>48</v>
      </c>
      <c r="O87" s="376" t="s">
        <v>17</v>
      </c>
      <c r="P87" s="373" t="s">
        <v>48</v>
      </c>
      <c r="Q87" s="373" t="s">
        <v>48</v>
      </c>
    </row>
    <row r="88" spans="1:17">
      <c r="A88" s="371" t="s">
        <v>839</v>
      </c>
      <c r="B88" s="260">
        <v>37900</v>
      </c>
      <c r="C88" s="327">
        <v>27900</v>
      </c>
      <c r="D88" s="327">
        <v>32900</v>
      </c>
      <c r="E88" s="327">
        <v>12900</v>
      </c>
      <c r="F88" s="327">
        <v>7900</v>
      </c>
      <c r="G88" s="327">
        <v>2900</v>
      </c>
      <c r="H88" s="327">
        <v>0</v>
      </c>
      <c r="I88" s="327">
        <v>0</v>
      </c>
      <c r="J88" s="327">
        <v>0</v>
      </c>
      <c r="K88" s="327">
        <v>0</v>
      </c>
      <c r="L88" s="327" t="s">
        <v>48</v>
      </c>
      <c r="M88" s="327" t="s">
        <v>48</v>
      </c>
      <c r="N88" s="327" t="s">
        <v>48</v>
      </c>
      <c r="O88" s="260" t="s">
        <v>15</v>
      </c>
      <c r="P88" s="260" t="s">
        <v>48</v>
      </c>
      <c r="Q88" s="373" t="s">
        <v>48</v>
      </c>
    </row>
    <row r="89" spans="1:17">
      <c r="A89" s="371" t="s">
        <v>840</v>
      </c>
      <c r="B89" s="260">
        <v>37900</v>
      </c>
      <c r="C89" s="327">
        <v>27900</v>
      </c>
      <c r="D89" s="327">
        <v>32900</v>
      </c>
      <c r="E89" s="327">
        <v>12900</v>
      </c>
      <c r="F89" s="327">
        <v>7900</v>
      </c>
      <c r="G89" s="327">
        <v>2900</v>
      </c>
      <c r="H89" s="327">
        <v>0</v>
      </c>
      <c r="I89" s="327">
        <v>0</v>
      </c>
      <c r="J89" s="327">
        <v>0</v>
      </c>
      <c r="K89" s="327">
        <v>0</v>
      </c>
      <c r="L89" s="327" t="s">
        <v>48</v>
      </c>
      <c r="M89" s="327" t="s">
        <v>48</v>
      </c>
      <c r="N89" s="327" t="s">
        <v>48</v>
      </c>
      <c r="O89" s="260" t="s">
        <v>15</v>
      </c>
      <c r="P89" s="260" t="s">
        <v>48</v>
      </c>
      <c r="Q89" s="373" t="s">
        <v>48</v>
      </c>
    </row>
    <row r="90" spans="1:17">
      <c r="A90" s="371" t="s">
        <v>841</v>
      </c>
      <c r="B90" s="260">
        <v>58900</v>
      </c>
      <c r="C90" s="327">
        <v>44900</v>
      </c>
      <c r="D90" s="327">
        <v>49900</v>
      </c>
      <c r="E90" s="327">
        <v>29900</v>
      </c>
      <c r="F90" s="327">
        <v>24900</v>
      </c>
      <c r="G90" s="327">
        <v>19900</v>
      </c>
      <c r="H90" s="327">
        <v>9900</v>
      </c>
      <c r="I90" s="327">
        <v>4900</v>
      </c>
      <c r="J90" s="327">
        <v>0</v>
      </c>
      <c r="K90" s="327">
        <v>0</v>
      </c>
      <c r="L90" s="327" t="s">
        <v>48</v>
      </c>
      <c r="M90" s="327" t="s">
        <v>48</v>
      </c>
      <c r="N90" s="327" t="s">
        <v>48</v>
      </c>
      <c r="O90" s="260" t="s">
        <v>16</v>
      </c>
      <c r="P90" s="327" t="s">
        <v>48</v>
      </c>
      <c r="Q90" s="2" t="s">
        <v>48</v>
      </c>
    </row>
    <row r="91" spans="1:17">
      <c r="A91" s="371" t="s">
        <v>842</v>
      </c>
      <c r="B91" s="260">
        <v>58900</v>
      </c>
      <c r="C91" s="327">
        <v>44900</v>
      </c>
      <c r="D91" s="327">
        <v>49900</v>
      </c>
      <c r="E91" s="327">
        <v>29900</v>
      </c>
      <c r="F91" s="327">
        <v>24900</v>
      </c>
      <c r="G91" s="327">
        <v>19900</v>
      </c>
      <c r="H91" s="327">
        <v>9900</v>
      </c>
      <c r="I91" s="327">
        <v>4900</v>
      </c>
      <c r="J91" s="327">
        <v>0</v>
      </c>
      <c r="K91" s="327">
        <v>0</v>
      </c>
      <c r="L91" s="327" t="s">
        <v>48</v>
      </c>
      <c r="M91" s="327" t="s">
        <v>48</v>
      </c>
      <c r="N91" s="327" t="s">
        <v>48</v>
      </c>
      <c r="O91" s="260" t="s">
        <v>16</v>
      </c>
      <c r="P91" s="260" t="s">
        <v>48</v>
      </c>
      <c r="Q91" s="373" t="s">
        <v>48</v>
      </c>
    </row>
    <row r="92" spans="1:17">
      <c r="A92" s="371" t="s">
        <v>856</v>
      </c>
      <c r="B92" s="260">
        <v>82900</v>
      </c>
      <c r="C92" s="327">
        <v>63900</v>
      </c>
      <c r="D92" s="327">
        <v>68900</v>
      </c>
      <c r="E92" s="327">
        <v>48900</v>
      </c>
      <c r="F92" s="327">
        <v>43900</v>
      </c>
      <c r="G92" s="327">
        <v>38900</v>
      </c>
      <c r="H92" s="327">
        <v>28900</v>
      </c>
      <c r="I92" s="327">
        <v>23900</v>
      </c>
      <c r="J92" s="327">
        <v>13900</v>
      </c>
      <c r="K92" s="327">
        <v>0</v>
      </c>
      <c r="L92" s="327" t="s">
        <v>48</v>
      </c>
      <c r="M92" s="327" t="s">
        <v>48</v>
      </c>
      <c r="N92" s="327" t="s">
        <v>48</v>
      </c>
      <c r="O92" s="260" t="s">
        <v>16</v>
      </c>
      <c r="P92" s="260" t="s">
        <v>48</v>
      </c>
      <c r="Q92" s="373" t="s">
        <v>48</v>
      </c>
    </row>
    <row r="93" spans="1:17">
      <c r="A93" s="371" t="s">
        <v>857</v>
      </c>
      <c r="B93" s="260">
        <v>82900</v>
      </c>
      <c r="C93" s="327">
        <v>63900</v>
      </c>
      <c r="D93" s="327">
        <v>68900</v>
      </c>
      <c r="E93" s="327">
        <v>48900</v>
      </c>
      <c r="F93" s="327">
        <v>43900</v>
      </c>
      <c r="G93" s="327">
        <v>38900</v>
      </c>
      <c r="H93" s="327">
        <v>28900</v>
      </c>
      <c r="I93" s="327">
        <v>23900</v>
      </c>
      <c r="J93" s="327">
        <v>13900</v>
      </c>
      <c r="K93" s="327">
        <v>0</v>
      </c>
      <c r="L93" s="327" t="s">
        <v>48</v>
      </c>
      <c r="M93" s="327" t="s">
        <v>48</v>
      </c>
      <c r="N93" s="327" t="s">
        <v>48</v>
      </c>
      <c r="O93" s="260" t="s">
        <v>16</v>
      </c>
      <c r="P93" s="260" t="s">
        <v>48</v>
      </c>
      <c r="Q93" s="373" t="s">
        <v>48</v>
      </c>
    </row>
    <row r="94" spans="1:17">
      <c r="A94" s="371" t="s">
        <v>858</v>
      </c>
      <c r="B94" s="260">
        <v>82900</v>
      </c>
      <c r="C94" s="327">
        <v>63900</v>
      </c>
      <c r="D94" s="327">
        <v>68900</v>
      </c>
      <c r="E94" s="327">
        <v>48900</v>
      </c>
      <c r="F94" s="327">
        <v>43900</v>
      </c>
      <c r="G94" s="327">
        <v>38900</v>
      </c>
      <c r="H94" s="327">
        <v>28900</v>
      </c>
      <c r="I94" s="327">
        <v>23900</v>
      </c>
      <c r="J94" s="327">
        <v>13900</v>
      </c>
      <c r="K94" s="327">
        <v>0</v>
      </c>
      <c r="L94" s="327" t="s">
        <v>48</v>
      </c>
      <c r="M94" s="327" t="s">
        <v>48</v>
      </c>
      <c r="N94" s="327" t="s">
        <v>48</v>
      </c>
      <c r="O94" s="260" t="s">
        <v>16</v>
      </c>
      <c r="P94" s="260" t="s">
        <v>48</v>
      </c>
      <c r="Q94" s="373" t="s">
        <v>48</v>
      </c>
    </row>
    <row r="95" spans="1:17">
      <c r="A95" s="371" t="s">
        <v>859</v>
      </c>
      <c r="B95" s="260">
        <v>95900</v>
      </c>
      <c r="C95" s="327">
        <v>73900</v>
      </c>
      <c r="D95" s="327">
        <v>78900</v>
      </c>
      <c r="E95" s="327">
        <v>58900</v>
      </c>
      <c r="F95" s="327">
        <v>53900</v>
      </c>
      <c r="G95" s="327">
        <v>48900</v>
      </c>
      <c r="H95" s="327">
        <v>38900</v>
      </c>
      <c r="I95" s="327">
        <v>33900</v>
      </c>
      <c r="J95" s="327">
        <v>23900</v>
      </c>
      <c r="K95" s="327">
        <v>0</v>
      </c>
      <c r="L95" s="327" t="s">
        <v>48</v>
      </c>
      <c r="M95" s="327" t="s">
        <v>48</v>
      </c>
      <c r="N95" s="327" t="s">
        <v>48</v>
      </c>
      <c r="O95" s="260" t="s">
        <v>16</v>
      </c>
      <c r="P95" s="260" t="s">
        <v>48</v>
      </c>
      <c r="Q95" s="373" t="s">
        <v>48</v>
      </c>
    </row>
    <row r="96" spans="1:17">
      <c r="A96" s="371" t="s">
        <v>860</v>
      </c>
      <c r="B96" s="260">
        <v>95900</v>
      </c>
      <c r="C96" s="327">
        <v>73900</v>
      </c>
      <c r="D96" s="327">
        <v>78900</v>
      </c>
      <c r="E96" s="327">
        <v>58900</v>
      </c>
      <c r="F96" s="327">
        <v>53900</v>
      </c>
      <c r="G96" s="327">
        <v>48900</v>
      </c>
      <c r="H96" s="327">
        <v>38900</v>
      </c>
      <c r="I96" s="327">
        <v>33900</v>
      </c>
      <c r="J96" s="327">
        <v>23900</v>
      </c>
      <c r="K96" s="327">
        <v>0</v>
      </c>
      <c r="L96" s="327" t="s">
        <v>48</v>
      </c>
      <c r="M96" s="327" t="s">
        <v>48</v>
      </c>
      <c r="N96" s="327" t="s">
        <v>48</v>
      </c>
      <c r="O96" s="260" t="s">
        <v>16</v>
      </c>
      <c r="P96" s="260" t="s">
        <v>48</v>
      </c>
      <c r="Q96" s="373" t="s">
        <v>48</v>
      </c>
    </row>
    <row r="97" spans="1:17">
      <c r="A97" s="371" t="s">
        <v>686</v>
      </c>
      <c r="B97" s="260">
        <v>28900</v>
      </c>
      <c r="C97" s="327">
        <v>20900</v>
      </c>
      <c r="D97" s="327">
        <v>25900</v>
      </c>
      <c r="E97" s="327">
        <v>5900</v>
      </c>
      <c r="F97" s="327">
        <v>900</v>
      </c>
      <c r="G97" s="327">
        <v>0</v>
      </c>
      <c r="H97" s="327">
        <v>0</v>
      </c>
      <c r="I97" s="327">
        <v>0</v>
      </c>
      <c r="J97" s="327">
        <v>0</v>
      </c>
      <c r="K97" s="327">
        <v>0</v>
      </c>
      <c r="L97" s="327" t="s">
        <v>48</v>
      </c>
      <c r="M97" s="327" t="s">
        <v>48</v>
      </c>
      <c r="N97" s="327" t="s">
        <v>48</v>
      </c>
      <c r="O97" s="260" t="s">
        <v>15</v>
      </c>
      <c r="P97" s="260" t="s">
        <v>48</v>
      </c>
      <c r="Q97" s="373" t="s">
        <v>48</v>
      </c>
    </row>
    <row r="98" spans="1:17">
      <c r="A98" s="371" t="s">
        <v>785</v>
      </c>
      <c r="B98" s="260">
        <v>77900</v>
      </c>
      <c r="C98" s="327">
        <v>59900</v>
      </c>
      <c r="D98" s="327">
        <v>64900</v>
      </c>
      <c r="E98" s="327">
        <v>44900</v>
      </c>
      <c r="F98" s="327">
        <v>39900</v>
      </c>
      <c r="G98" s="327">
        <v>34900</v>
      </c>
      <c r="H98" s="327">
        <v>24900</v>
      </c>
      <c r="I98" s="327">
        <v>19900</v>
      </c>
      <c r="J98" s="327">
        <v>9900</v>
      </c>
      <c r="K98" s="327">
        <v>0</v>
      </c>
      <c r="L98" s="327" t="s">
        <v>48</v>
      </c>
      <c r="M98" s="327" t="s">
        <v>48</v>
      </c>
      <c r="N98" s="327" t="s">
        <v>48</v>
      </c>
      <c r="O98" s="260" t="s">
        <v>16</v>
      </c>
      <c r="P98" s="260" t="s">
        <v>48</v>
      </c>
      <c r="Q98" s="373" t="s">
        <v>48</v>
      </c>
    </row>
    <row r="99" spans="1:17">
      <c r="A99" s="371" t="s">
        <v>861</v>
      </c>
      <c r="B99" s="260">
        <v>353900</v>
      </c>
      <c r="C99" s="327">
        <v>279900</v>
      </c>
      <c r="D99" s="327">
        <v>289900</v>
      </c>
      <c r="E99" s="327">
        <v>264900</v>
      </c>
      <c r="F99" s="327">
        <v>259900</v>
      </c>
      <c r="G99" s="327">
        <v>254900</v>
      </c>
      <c r="H99" s="327">
        <v>244900</v>
      </c>
      <c r="I99" s="327">
        <v>239900</v>
      </c>
      <c r="J99" s="327">
        <v>229900</v>
      </c>
      <c r="K99" s="327">
        <v>49900</v>
      </c>
      <c r="L99" s="327" t="s">
        <v>48</v>
      </c>
      <c r="M99" s="327" t="s">
        <v>48</v>
      </c>
      <c r="N99" s="327" t="s">
        <v>48</v>
      </c>
      <c r="O99" s="260" t="s">
        <v>557</v>
      </c>
      <c r="P99" s="260" t="s">
        <v>48</v>
      </c>
      <c r="Q99" s="373" t="s">
        <v>48</v>
      </c>
    </row>
    <row r="100" spans="1:17">
      <c r="A100" s="371" t="s">
        <v>862</v>
      </c>
      <c r="B100" s="260">
        <v>475900</v>
      </c>
      <c r="C100" s="327">
        <v>377900</v>
      </c>
      <c r="D100" s="327">
        <v>387900</v>
      </c>
      <c r="E100" s="327">
        <v>362900</v>
      </c>
      <c r="F100" s="327">
        <v>357900</v>
      </c>
      <c r="G100" s="327">
        <v>352900</v>
      </c>
      <c r="H100" s="327">
        <v>342900</v>
      </c>
      <c r="I100" s="327">
        <v>337900</v>
      </c>
      <c r="J100" s="327">
        <v>327900</v>
      </c>
      <c r="K100" s="327">
        <v>147900</v>
      </c>
      <c r="L100" s="327" t="s">
        <v>48</v>
      </c>
      <c r="M100" s="327" t="s">
        <v>48</v>
      </c>
      <c r="N100" s="327" t="s">
        <v>48</v>
      </c>
      <c r="O100" s="260" t="s">
        <v>557</v>
      </c>
      <c r="P100" s="327" t="s">
        <v>48</v>
      </c>
      <c r="Q100" s="2" t="s">
        <v>48</v>
      </c>
    </row>
    <row r="101" spans="1:17">
      <c r="A101" s="371" t="s">
        <v>701</v>
      </c>
      <c r="B101" s="260">
        <v>18900</v>
      </c>
      <c r="C101" s="327">
        <v>0</v>
      </c>
      <c r="D101" s="327">
        <v>5000</v>
      </c>
      <c r="E101" s="327">
        <v>0</v>
      </c>
      <c r="F101" s="327">
        <v>0</v>
      </c>
      <c r="G101" s="327">
        <v>0</v>
      </c>
      <c r="H101" s="327">
        <v>0</v>
      </c>
      <c r="I101" s="327">
        <v>0</v>
      </c>
      <c r="J101" s="327">
        <v>0</v>
      </c>
      <c r="K101" s="327">
        <v>0</v>
      </c>
      <c r="L101" s="327" t="s">
        <v>48</v>
      </c>
      <c r="M101" s="327" t="s">
        <v>48</v>
      </c>
      <c r="N101" s="327" t="s">
        <v>48</v>
      </c>
      <c r="O101" s="260" t="s">
        <v>15</v>
      </c>
      <c r="P101" s="327" t="s">
        <v>48</v>
      </c>
      <c r="Q101" s="2" t="s">
        <v>48</v>
      </c>
    </row>
    <row r="102" spans="1:17">
      <c r="A102" s="371" t="s">
        <v>863</v>
      </c>
      <c r="B102" s="374">
        <v>16900</v>
      </c>
      <c r="C102" s="375">
        <v>0</v>
      </c>
      <c r="D102" s="375">
        <v>5000</v>
      </c>
      <c r="E102" s="375">
        <v>0</v>
      </c>
      <c r="F102" s="375">
        <v>0</v>
      </c>
      <c r="G102" s="375">
        <v>0</v>
      </c>
      <c r="H102" s="375">
        <v>0</v>
      </c>
      <c r="I102" s="375">
        <v>0</v>
      </c>
      <c r="J102" s="375">
        <v>0</v>
      </c>
      <c r="K102" s="375">
        <v>0</v>
      </c>
      <c r="L102" s="375" t="s">
        <v>48</v>
      </c>
      <c r="M102" s="375" t="s">
        <v>48</v>
      </c>
      <c r="N102" s="375" t="s">
        <v>48</v>
      </c>
      <c r="O102" s="376" t="s">
        <v>15</v>
      </c>
      <c r="P102" s="373" t="s">
        <v>48</v>
      </c>
      <c r="Q102" s="373" t="s">
        <v>48</v>
      </c>
    </row>
    <row r="103" spans="1:17">
      <c r="A103" s="371" t="s">
        <v>702</v>
      </c>
      <c r="B103" s="260">
        <v>50900</v>
      </c>
      <c r="C103" s="327">
        <v>37900</v>
      </c>
      <c r="D103" s="327">
        <v>42900</v>
      </c>
      <c r="E103" s="327">
        <v>22900</v>
      </c>
      <c r="F103" s="327">
        <v>17900</v>
      </c>
      <c r="G103" s="327">
        <v>12900</v>
      </c>
      <c r="H103" s="327">
        <v>2900</v>
      </c>
      <c r="I103" s="327">
        <v>0</v>
      </c>
      <c r="J103" s="327">
        <v>0</v>
      </c>
      <c r="K103" s="327">
        <v>0</v>
      </c>
      <c r="L103" s="327" t="s">
        <v>48</v>
      </c>
      <c r="M103" s="327" t="s">
        <v>48</v>
      </c>
      <c r="N103" s="327" t="s">
        <v>48</v>
      </c>
      <c r="O103" s="260" t="s">
        <v>16</v>
      </c>
      <c r="P103" s="327" t="s">
        <v>48</v>
      </c>
      <c r="Q103" s="2" t="s">
        <v>48</v>
      </c>
    </row>
    <row r="104" spans="1:17">
      <c r="A104" s="371" t="s">
        <v>703</v>
      </c>
      <c r="B104" s="260">
        <v>50900</v>
      </c>
      <c r="C104" s="327">
        <v>37900</v>
      </c>
      <c r="D104" s="327">
        <v>42900</v>
      </c>
      <c r="E104" s="327">
        <v>22900</v>
      </c>
      <c r="F104" s="327">
        <v>17900</v>
      </c>
      <c r="G104" s="327">
        <v>12900</v>
      </c>
      <c r="H104" s="327">
        <v>2900</v>
      </c>
      <c r="I104" s="327">
        <v>0</v>
      </c>
      <c r="J104" s="327">
        <v>0</v>
      </c>
      <c r="K104" s="327">
        <v>0</v>
      </c>
      <c r="L104" s="327" t="s">
        <v>48</v>
      </c>
      <c r="M104" s="327" t="s">
        <v>48</v>
      </c>
      <c r="N104" s="327" t="s">
        <v>48</v>
      </c>
      <c r="O104" s="260" t="s">
        <v>16</v>
      </c>
      <c r="P104" s="260" t="s">
        <v>48</v>
      </c>
      <c r="Q104" s="373" t="s">
        <v>48</v>
      </c>
    </row>
    <row r="105" spans="1:17">
      <c r="A105" s="371" t="s">
        <v>882</v>
      </c>
      <c r="B105" s="260">
        <v>62900</v>
      </c>
      <c r="C105" s="327">
        <v>47900</v>
      </c>
      <c r="D105" s="327">
        <v>52900</v>
      </c>
      <c r="E105" s="327">
        <v>32900</v>
      </c>
      <c r="F105" s="327">
        <v>27900</v>
      </c>
      <c r="G105" s="327">
        <v>22900</v>
      </c>
      <c r="H105" s="327">
        <v>12900</v>
      </c>
      <c r="I105" s="327">
        <v>7900</v>
      </c>
      <c r="J105" s="327">
        <v>0</v>
      </c>
      <c r="K105" s="327">
        <v>0</v>
      </c>
      <c r="L105" s="327" t="s">
        <v>48</v>
      </c>
      <c r="M105" s="327" t="s">
        <v>48</v>
      </c>
      <c r="N105" s="327" t="s">
        <v>48</v>
      </c>
      <c r="O105" s="260" t="s">
        <v>16</v>
      </c>
      <c r="P105" s="260" t="s">
        <v>48</v>
      </c>
      <c r="Q105" s="373" t="s">
        <v>48</v>
      </c>
    </row>
    <row r="106" spans="1:17">
      <c r="A106" s="371" t="s">
        <v>883</v>
      </c>
      <c r="B106" s="260">
        <v>62900</v>
      </c>
      <c r="C106" s="327">
        <v>47900</v>
      </c>
      <c r="D106" s="327">
        <v>52900</v>
      </c>
      <c r="E106" s="327">
        <v>32900</v>
      </c>
      <c r="F106" s="327">
        <v>27900</v>
      </c>
      <c r="G106" s="327">
        <v>22900</v>
      </c>
      <c r="H106" s="327">
        <v>12900</v>
      </c>
      <c r="I106" s="327">
        <v>7900</v>
      </c>
      <c r="J106" s="327">
        <v>0</v>
      </c>
      <c r="K106" s="327">
        <v>0</v>
      </c>
      <c r="L106" s="327" t="s">
        <v>48</v>
      </c>
      <c r="M106" s="327" t="s">
        <v>48</v>
      </c>
      <c r="N106" s="327" t="s">
        <v>48</v>
      </c>
      <c r="O106" s="260" t="s">
        <v>16</v>
      </c>
      <c r="P106" s="260" t="s">
        <v>48</v>
      </c>
      <c r="Q106" s="373" t="s">
        <v>48</v>
      </c>
    </row>
    <row r="107" spans="1:17">
      <c r="A107" s="371" t="s">
        <v>812</v>
      </c>
      <c r="B107" s="260">
        <v>83900</v>
      </c>
      <c r="C107" s="327">
        <v>63900</v>
      </c>
      <c r="D107" s="327">
        <v>68900</v>
      </c>
      <c r="E107" s="327">
        <v>48900</v>
      </c>
      <c r="F107" s="327">
        <v>43900</v>
      </c>
      <c r="G107" s="327">
        <v>38900</v>
      </c>
      <c r="H107" s="327">
        <v>28900</v>
      </c>
      <c r="I107" s="327">
        <v>23900</v>
      </c>
      <c r="J107" s="327">
        <v>13900</v>
      </c>
      <c r="K107" s="327">
        <v>0</v>
      </c>
      <c r="L107" s="327" t="s">
        <v>48</v>
      </c>
      <c r="M107" s="327" t="s">
        <v>48</v>
      </c>
      <c r="N107" s="327" t="s">
        <v>48</v>
      </c>
      <c r="O107" s="260" t="s">
        <v>16</v>
      </c>
      <c r="P107" s="260" t="s">
        <v>48</v>
      </c>
      <c r="Q107" s="373" t="s">
        <v>48</v>
      </c>
    </row>
    <row r="108" spans="1:17">
      <c r="A108" s="371" t="s">
        <v>813</v>
      </c>
      <c r="B108" s="260">
        <v>83900</v>
      </c>
      <c r="C108" s="327">
        <v>63900</v>
      </c>
      <c r="D108" s="327">
        <v>68900</v>
      </c>
      <c r="E108" s="327">
        <v>48900</v>
      </c>
      <c r="F108" s="327">
        <v>43900</v>
      </c>
      <c r="G108" s="327">
        <v>38900</v>
      </c>
      <c r="H108" s="327">
        <v>28900</v>
      </c>
      <c r="I108" s="327">
        <v>23900</v>
      </c>
      <c r="J108" s="327">
        <v>13900</v>
      </c>
      <c r="K108" s="327">
        <v>0</v>
      </c>
      <c r="L108" s="327" t="s">
        <v>48</v>
      </c>
      <c r="M108" s="327" t="s">
        <v>48</v>
      </c>
      <c r="N108" s="327" t="s">
        <v>48</v>
      </c>
      <c r="O108" s="260" t="s">
        <v>16</v>
      </c>
      <c r="P108" s="260" t="s">
        <v>48</v>
      </c>
      <c r="Q108" s="373" t="s">
        <v>48</v>
      </c>
    </row>
    <row r="109" spans="1:17">
      <c r="A109" s="371" t="s">
        <v>814</v>
      </c>
      <c r="B109" s="260">
        <v>95900</v>
      </c>
      <c r="C109" s="327">
        <v>74900</v>
      </c>
      <c r="D109" s="327">
        <v>79900</v>
      </c>
      <c r="E109" s="327">
        <v>59900</v>
      </c>
      <c r="F109" s="327">
        <v>54900</v>
      </c>
      <c r="G109" s="327">
        <v>49900</v>
      </c>
      <c r="H109" s="327">
        <v>39900</v>
      </c>
      <c r="I109" s="327">
        <v>34900</v>
      </c>
      <c r="J109" s="327">
        <v>24900</v>
      </c>
      <c r="K109" s="327">
        <v>0</v>
      </c>
      <c r="L109" s="327" t="s">
        <v>48</v>
      </c>
      <c r="M109" s="327" t="s">
        <v>48</v>
      </c>
      <c r="N109" s="327" t="s">
        <v>48</v>
      </c>
      <c r="O109" s="260" t="s">
        <v>17</v>
      </c>
      <c r="P109" s="260" t="s">
        <v>48</v>
      </c>
      <c r="Q109" s="373" t="s">
        <v>48</v>
      </c>
    </row>
    <row r="110" spans="1:17">
      <c r="A110" s="371" t="s">
        <v>815</v>
      </c>
      <c r="B110" s="260">
        <v>95900</v>
      </c>
      <c r="C110" s="327">
        <v>74900</v>
      </c>
      <c r="D110" s="327">
        <v>79900</v>
      </c>
      <c r="E110" s="327">
        <v>59900</v>
      </c>
      <c r="F110" s="327">
        <v>54900</v>
      </c>
      <c r="G110" s="327">
        <v>49900</v>
      </c>
      <c r="H110" s="327">
        <v>39900</v>
      </c>
      <c r="I110" s="327">
        <v>34900</v>
      </c>
      <c r="J110" s="327">
        <v>24900</v>
      </c>
      <c r="K110" s="327">
        <v>0</v>
      </c>
      <c r="L110" s="327" t="s">
        <v>48</v>
      </c>
      <c r="M110" s="327" t="s">
        <v>48</v>
      </c>
      <c r="N110" s="327" t="s">
        <v>48</v>
      </c>
      <c r="O110" s="260" t="s">
        <v>17</v>
      </c>
      <c r="P110" s="260" t="s">
        <v>48</v>
      </c>
      <c r="Q110" s="373" t="s">
        <v>48</v>
      </c>
    </row>
    <row r="111" spans="1:17">
      <c r="A111" s="371" t="s">
        <v>816</v>
      </c>
      <c r="B111" s="374">
        <v>111900</v>
      </c>
      <c r="C111" s="375">
        <v>86900</v>
      </c>
      <c r="D111" s="375">
        <v>96900</v>
      </c>
      <c r="E111" s="375">
        <v>71900</v>
      </c>
      <c r="F111" s="375">
        <v>66900</v>
      </c>
      <c r="G111" s="375">
        <v>61900</v>
      </c>
      <c r="H111" s="375">
        <v>51900</v>
      </c>
      <c r="I111" s="375">
        <v>46900</v>
      </c>
      <c r="J111" s="375">
        <v>36900</v>
      </c>
      <c r="K111" s="375">
        <v>0</v>
      </c>
      <c r="L111" s="375" t="s">
        <v>48</v>
      </c>
      <c r="M111" s="375" t="s">
        <v>48</v>
      </c>
      <c r="N111" s="375" t="s">
        <v>48</v>
      </c>
      <c r="O111" s="376" t="s">
        <v>17</v>
      </c>
      <c r="P111" s="373" t="s">
        <v>48</v>
      </c>
      <c r="Q111" s="373" t="s">
        <v>48</v>
      </c>
    </row>
    <row r="112" spans="1:17">
      <c r="A112" s="371" t="s">
        <v>817</v>
      </c>
      <c r="B112" s="373">
        <v>126900</v>
      </c>
      <c r="C112" s="375">
        <v>98900</v>
      </c>
      <c r="D112" s="375">
        <v>108900</v>
      </c>
      <c r="E112" s="375">
        <v>83900</v>
      </c>
      <c r="F112" s="375">
        <v>78900</v>
      </c>
      <c r="G112" s="375">
        <v>73900</v>
      </c>
      <c r="H112" s="375">
        <v>63900</v>
      </c>
      <c r="I112" s="375">
        <v>58900</v>
      </c>
      <c r="J112" s="375">
        <v>48900</v>
      </c>
      <c r="K112" s="375">
        <v>0</v>
      </c>
      <c r="L112" s="375" t="s">
        <v>48</v>
      </c>
      <c r="M112" s="375" t="s">
        <v>48</v>
      </c>
      <c r="N112" s="375" t="s">
        <v>48</v>
      </c>
      <c r="O112" s="376" t="s">
        <v>17</v>
      </c>
      <c r="P112" s="373" t="s">
        <v>48</v>
      </c>
      <c r="Q112" s="373" t="s">
        <v>48</v>
      </c>
    </row>
    <row r="113" spans="1:17">
      <c r="A113" s="371" t="s">
        <v>818</v>
      </c>
      <c r="B113" s="260">
        <v>126900</v>
      </c>
      <c r="C113" s="327">
        <v>98900</v>
      </c>
      <c r="D113" s="327">
        <v>108900</v>
      </c>
      <c r="E113" s="327">
        <v>83900</v>
      </c>
      <c r="F113" s="327">
        <v>78900</v>
      </c>
      <c r="G113" s="327">
        <v>73900</v>
      </c>
      <c r="H113" s="327">
        <v>63900</v>
      </c>
      <c r="I113" s="327">
        <v>58900</v>
      </c>
      <c r="J113" s="327">
        <v>48900</v>
      </c>
      <c r="K113" s="327">
        <v>0</v>
      </c>
      <c r="L113" s="327" t="s">
        <v>48</v>
      </c>
      <c r="M113" s="327" t="s">
        <v>48</v>
      </c>
      <c r="N113" s="327" t="s">
        <v>48</v>
      </c>
      <c r="O113" s="260" t="s">
        <v>17</v>
      </c>
      <c r="P113" s="260" t="s">
        <v>48</v>
      </c>
      <c r="Q113" s="373" t="s">
        <v>48</v>
      </c>
    </row>
    <row r="114" spans="1:17">
      <c r="A114" s="371" t="s">
        <v>819</v>
      </c>
      <c r="B114" s="260">
        <v>126900</v>
      </c>
      <c r="C114" s="327">
        <v>98900</v>
      </c>
      <c r="D114" s="327">
        <v>108900</v>
      </c>
      <c r="E114" s="327">
        <v>83900</v>
      </c>
      <c r="F114" s="327">
        <v>78900</v>
      </c>
      <c r="G114" s="327">
        <v>73900</v>
      </c>
      <c r="H114" s="327">
        <v>63900</v>
      </c>
      <c r="I114" s="327">
        <v>58900</v>
      </c>
      <c r="J114" s="327">
        <v>48900</v>
      </c>
      <c r="K114" s="327">
        <v>0</v>
      </c>
      <c r="L114" s="327" t="s">
        <v>48</v>
      </c>
      <c r="M114" s="327" t="s">
        <v>48</v>
      </c>
      <c r="N114" s="327" t="s">
        <v>48</v>
      </c>
      <c r="O114" s="260" t="s">
        <v>17</v>
      </c>
      <c r="P114" s="260" t="s">
        <v>48</v>
      </c>
      <c r="Q114" s="373" t="s">
        <v>48</v>
      </c>
    </row>
    <row r="115" spans="1:17">
      <c r="A115" s="371" t="s">
        <v>820</v>
      </c>
      <c r="B115" s="260">
        <v>141900</v>
      </c>
      <c r="C115" s="327">
        <v>110900</v>
      </c>
      <c r="D115" s="327">
        <v>120900</v>
      </c>
      <c r="E115" s="327">
        <v>95900</v>
      </c>
      <c r="F115" s="327">
        <v>90900</v>
      </c>
      <c r="G115" s="327">
        <v>85900</v>
      </c>
      <c r="H115" s="327">
        <v>75900</v>
      </c>
      <c r="I115" s="327">
        <v>70900</v>
      </c>
      <c r="J115" s="327">
        <v>60900</v>
      </c>
      <c r="K115" s="327">
        <v>0</v>
      </c>
      <c r="L115" s="327" t="s">
        <v>48</v>
      </c>
      <c r="M115" s="327" t="s">
        <v>48</v>
      </c>
      <c r="N115" s="327" t="s">
        <v>48</v>
      </c>
      <c r="O115" s="260" t="s">
        <v>17</v>
      </c>
      <c r="P115" s="260" t="s">
        <v>48</v>
      </c>
      <c r="Q115" s="373" t="s">
        <v>48</v>
      </c>
    </row>
    <row r="116" spans="1:17">
      <c r="A116" s="371" t="s">
        <v>684</v>
      </c>
      <c r="B116" s="374">
        <v>227900</v>
      </c>
      <c r="C116" s="375">
        <v>179900</v>
      </c>
      <c r="D116" s="375">
        <v>189900</v>
      </c>
      <c r="E116" s="375">
        <v>164900</v>
      </c>
      <c r="F116" s="375">
        <v>159900</v>
      </c>
      <c r="G116" s="375">
        <v>154900</v>
      </c>
      <c r="H116" s="375">
        <v>144900</v>
      </c>
      <c r="I116" s="375">
        <v>139900</v>
      </c>
      <c r="J116" s="375">
        <v>129900</v>
      </c>
      <c r="K116" s="375">
        <v>0</v>
      </c>
      <c r="L116" s="375" t="s">
        <v>48</v>
      </c>
      <c r="M116" s="375" t="s">
        <v>48</v>
      </c>
      <c r="N116" s="375" t="s">
        <v>48</v>
      </c>
      <c r="O116" s="376" t="s">
        <v>557</v>
      </c>
      <c r="P116" s="373" t="s">
        <v>48</v>
      </c>
      <c r="Q116" s="373" t="s">
        <v>48</v>
      </c>
    </row>
    <row r="117" spans="1:17">
      <c r="A117" s="371" t="s">
        <v>696</v>
      </c>
      <c r="B117" s="374">
        <v>222900</v>
      </c>
      <c r="C117" s="375">
        <v>175900</v>
      </c>
      <c r="D117" s="375">
        <v>185900</v>
      </c>
      <c r="E117" s="375">
        <v>160900</v>
      </c>
      <c r="F117" s="375">
        <v>155900</v>
      </c>
      <c r="G117" s="375">
        <v>150900</v>
      </c>
      <c r="H117" s="375">
        <v>140900</v>
      </c>
      <c r="I117" s="375">
        <v>135900</v>
      </c>
      <c r="J117" s="375">
        <v>125900</v>
      </c>
      <c r="K117" s="375">
        <v>0</v>
      </c>
      <c r="L117" s="375" t="s">
        <v>48</v>
      </c>
      <c r="M117" s="375" t="s">
        <v>48</v>
      </c>
      <c r="N117" s="375" t="s">
        <v>48</v>
      </c>
      <c r="O117" s="372" t="s">
        <v>557</v>
      </c>
      <c r="P117" s="373" t="s">
        <v>48</v>
      </c>
      <c r="Q117" s="373" t="s">
        <v>48</v>
      </c>
    </row>
    <row r="118" spans="1:17">
      <c r="A118" s="371" t="s">
        <v>806</v>
      </c>
      <c r="B118" s="260">
        <v>268900</v>
      </c>
      <c r="C118" s="327">
        <v>212900</v>
      </c>
      <c r="D118" s="327">
        <v>222900</v>
      </c>
      <c r="E118" s="327">
        <v>197900</v>
      </c>
      <c r="F118" s="327">
        <v>192900</v>
      </c>
      <c r="G118" s="327">
        <v>187900</v>
      </c>
      <c r="H118" s="327">
        <v>177900</v>
      </c>
      <c r="I118" s="327">
        <v>172900</v>
      </c>
      <c r="J118" s="327">
        <v>162900</v>
      </c>
      <c r="K118" s="327">
        <v>0</v>
      </c>
      <c r="L118" s="327" t="s">
        <v>48</v>
      </c>
      <c r="M118" s="327" t="s">
        <v>48</v>
      </c>
      <c r="N118" s="327" t="s">
        <v>48</v>
      </c>
      <c r="O118" s="260" t="s">
        <v>557</v>
      </c>
      <c r="P118" s="260" t="s">
        <v>48</v>
      </c>
      <c r="Q118" s="373" t="s">
        <v>48</v>
      </c>
    </row>
    <row r="119" spans="1:17">
      <c r="A119" s="371" t="s">
        <v>843</v>
      </c>
      <c r="B119" s="260">
        <v>268900</v>
      </c>
      <c r="C119" s="327">
        <v>212900</v>
      </c>
      <c r="D119" s="327">
        <v>222900</v>
      </c>
      <c r="E119" s="327">
        <v>197900</v>
      </c>
      <c r="F119" s="327">
        <v>192900</v>
      </c>
      <c r="G119" s="327">
        <v>187900</v>
      </c>
      <c r="H119" s="327">
        <v>177900</v>
      </c>
      <c r="I119" s="327">
        <v>172900</v>
      </c>
      <c r="J119" s="327">
        <v>162900</v>
      </c>
      <c r="K119" s="327">
        <v>0</v>
      </c>
      <c r="L119" s="327" t="s">
        <v>48</v>
      </c>
      <c r="M119" s="327" t="s">
        <v>48</v>
      </c>
      <c r="N119" s="327" t="s">
        <v>48</v>
      </c>
      <c r="O119" s="260" t="s">
        <v>557</v>
      </c>
      <c r="P119" s="260" t="s">
        <v>48</v>
      </c>
      <c r="Q119" s="373" t="s">
        <v>48</v>
      </c>
    </row>
    <row r="120" spans="1:17">
      <c r="A120" s="371" t="s">
        <v>844</v>
      </c>
      <c r="B120" s="260">
        <v>268900</v>
      </c>
      <c r="C120" s="327">
        <v>212900</v>
      </c>
      <c r="D120" s="327">
        <v>222900</v>
      </c>
      <c r="E120" s="327">
        <v>197900</v>
      </c>
      <c r="F120" s="327">
        <v>192900</v>
      </c>
      <c r="G120" s="327">
        <v>187900</v>
      </c>
      <c r="H120" s="327">
        <v>177900</v>
      </c>
      <c r="I120" s="327">
        <v>172900</v>
      </c>
      <c r="J120" s="327">
        <v>162900</v>
      </c>
      <c r="K120" s="327">
        <v>0</v>
      </c>
      <c r="L120" s="327" t="s">
        <v>48</v>
      </c>
      <c r="M120" s="327" t="s">
        <v>48</v>
      </c>
      <c r="N120" s="327" t="s">
        <v>48</v>
      </c>
      <c r="O120" s="260" t="s">
        <v>557</v>
      </c>
      <c r="P120" s="260" t="s">
        <v>48</v>
      </c>
      <c r="Q120" s="373" t="s">
        <v>48</v>
      </c>
    </row>
    <row r="121" spans="1:17">
      <c r="A121" s="371" t="s">
        <v>793</v>
      </c>
      <c r="B121" s="260">
        <v>268900</v>
      </c>
      <c r="C121" s="327">
        <v>212900</v>
      </c>
      <c r="D121" s="327">
        <v>222900</v>
      </c>
      <c r="E121" s="327">
        <v>197900</v>
      </c>
      <c r="F121" s="327">
        <v>192900</v>
      </c>
      <c r="G121" s="327">
        <v>187900</v>
      </c>
      <c r="H121" s="327">
        <v>177900</v>
      </c>
      <c r="I121" s="327">
        <v>172900</v>
      </c>
      <c r="J121" s="327">
        <v>162900</v>
      </c>
      <c r="K121" s="327">
        <v>0</v>
      </c>
      <c r="L121" s="327" t="s">
        <v>48</v>
      </c>
      <c r="M121" s="327" t="s">
        <v>48</v>
      </c>
      <c r="N121" s="327" t="s">
        <v>48</v>
      </c>
      <c r="O121" s="260" t="s">
        <v>557</v>
      </c>
      <c r="P121" s="260" t="s">
        <v>48</v>
      </c>
      <c r="Q121" s="373" t="s">
        <v>48</v>
      </c>
    </row>
    <row r="122" spans="1:17">
      <c r="A122" s="371" t="s">
        <v>794</v>
      </c>
      <c r="B122" s="260">
        <v>278900</v>
      </c>
      <c r="C122" s="327">
        <v>220900</v>
      </c>
      <c r="D122" s="327">
        <v>230900</v>
      </c>
      <c r="E122" s="327">
        <v>205900</v>
      </c>
      <c r="F122" s="327">
        <v>200900</v>
      </c>
      <c r="G122" s="327">
        <v>195900</v>
      </c>
      <c r="H122" s="327">
        <v>185900</v>
      </c>
      <c r="I122" s="327">
        <v>180900</v>
      </c>
      <c r="J122" s="327">
        <v>170900</v>
      </c>
      <c r="K122" s="327">
        <v>0</v>
      </c>
      <c r="L122" s="327" t="s">
        <v>48</v>
      </c>
      <c r="M122" s="327" t="s">
        <v>48</v>
      </c>
      <c r="N122" s="327" t="s">
        <v>48</v>
      </c>
      <c r="O122" s="260" t="s">
        <v>557</v>
      </c>
      <c r="P122" s="260" t="s">
        <v>48</v>
      </c>
      <c r="Q122" s="373" t="s">
        <v>48</v>
      </c>
    </row>
    <row r="123" spans="1:17">
      <c r="A123" s="371" t="s">
        <v>884</v>
      </c>
      <c r="B123" s="260">
        <v>278900</v>
      </c>
      <c r="C123" s="327">
        <v>220900</v>
      </c>
      <c r="D123" s="327">
        <v>230900</v>
      </c>
      <c r="E123" s="327">
        <v>205900</v>
      </c>
      <c r="F123" s="327">
        <v>200900</v>
      </c>
      <c r="G123" s="327">
        <v>195900</v>
      </c>
      <c r="H123" s="327">
        <v>185900</v>
      </c>
      <c r="I123" s="327">
        <v>180900</v>
      </c>
      <c r="J123" s="327">
        <v>170900</v>
      </c>
      <c r="K123" s="327">
        <v>0</v>
      </c>
      <c r="L123" s="327" t="s">
        <v>48</v>
      </c>
      <c r="M123" s="327" t="s">
        <v>48</v>
      </c>
      <c r="N123" s="327" t="s">
        <v>48</v>
      </c>
      <c r="O123" s="260" t="s">
        <v>557</v>
      </c>
      <c r="P123" s="260" t="s">
        <v>48</v>
      </c>
      <c r="Q123" s="373" t="s">
        <v>48</v>
      </c>
    </row>
    <row r="124" spans="1:17">
      <c r="A124" s="371" t="s">
        <v>917</v>
      </c>
      <c r="B124" s="260">
        <v>379900</v>
      </c>
      <c r="C124" s="327">
        <v>301900</v>
      </c>
      <c r="D124" s="327">
        <v>311900</v>
      </c>
      <c r="E124" s="327">
        <v>286900</v>
      </c>
      <c r="F124" s="327">
        <v>281900</v>
      </c>
      <c r="G124" s="327">
        <v>276900</v>
      </c>
      <c r="H124" s="327">
        <v>266900</v>
      </c>
      <c r="I124" s="327">
        <v>261900</v>
      </c>
      <c r="J124" s="327">
        <v>251900</v>
      </c>
      <c r="K124" s="327">
        <v>71900</v>
      </c>
      <c r="L124" s="327" t="s">
        <v>48</v>
      </c>
      <c r="M124" s="327" t="s">
        <v>48</v>
      </c>
      <c r="N124" s="327" t="s">
        <v>48</v>
      </c>
      <c r="O124" s="260" t="s">
        <v>557</v>
      </c>
      <c r="P124" s="260" t="s">
        <v>48</v>
      </c>
      <c r="Q124" s="373" t="s">
        <v>48</v>
      </c>
    </row>
    <row r="125" spans="1:17">
      <c r="A125" s="371" t="s">
        <v>918</v>
      </c>
      <c r="B125" s="260">
        <v>237900</v>
      </c>
      <c r="C125" s="327">
        <v>187900</v>
      </c>
      <c r="D125" s="327">
        <v>197900</v>
      </c>
      <c r="E125" s="327">
        <v>172900</v>
      </c>
      <c r="F125" s="327">
        <v>167900</v>
      </c>
      <c r="G125" s="327">
        <v>162900</v>
      </c>
      <c r="H125" s="327">
        <v>152900</v>
      </c>
      <c r="I125" s="327">
        <v>147900</v>
      </c>
      <c r="J125" s="327">
        <v>137900</v>
      </c>
      <c r="K125" s="327">
        <v>0</v>
      </c>
      <c r="L125" s="327" t="s">
        <v>48</v>
      </c>
      <c r="M125" s="327" t="s">
        <v>48</v>
      </c>
      <c r="N125" s="327" t="s">
        <v>48</v>
      </c>
      <c r="O125" s="260" t="s">
        <v>557</v>
      </c>
      <c r="P125" s="260" t="s">
        <v>48</v>
      </c>
      <c r="Q125" s="373" t="s">
        <v>48</v>
      </c>
    </row>
    <row r="126" spans="1:17">
      <c r="A126" s="371" t="s">
        <v>919</v>
      </c>
      <c r="B126" s="374">
        <v>237900</v>
      </c>
      <c r="C126" s="375">
        <v>187900</v>
      </c>
      <c r="D126" s="375">
        <v>197900</v>
      </c>
      <c r="E126" s="375">
        <v>172900</v>
      </c>
      <c r="F126" s="375">
        <v>167900</v>
      </c>
      <c r="G126" s="375">
        <v>162900</v>
      </c>
      <c r="H126" s="375">
        <v>152900</v>
      </c>
      <c r="I126" s="375">
        <v>147900</v>
      </c>
      <c r="J126" s="375">
        <v>137900</v>
      </c>
      <c r="K126" s="375">
        <v>0</v>
      </c>
      <c r="L126" s="375" t="s">
        <v>48</v>
      </c>
      <c r="M126" s="375" t="s">
        <v>48</v>
      </c>
      <c r="N126" s="375" t="s">
        <v>48</v>
      </c>
      <c r="O126" s="372" t="s">
        <v>557</v>
      </c>
      <c r="P126" s="373" t="s">
        <v>48</v>
      </c>
      <c r="Q126" s="373" t="s">
        <v>48</v>
      </c>
    </row>
    <row r="127" spans="1:17">
      <c r="A127" s="371" t="s">
        <v>821</v>
      </c>
      <c r="B127" s="260">
        <v>589900</v>
      </c>
      <c r="C127" s="327">
        <v>469900</v>
      </c>
      <c r="D127" s="327">
        <v>479900</v>
      </c>
      <c r="E127" s="327">
        <v>454900</v>
      </c>
      <c r="F127" s="327">
        <v>449900</v>
      </c>
      <c r="G127" s="327">
        <v>444900</v>
      </c>
      <c r="H127" s="327">
        <v>434900</v>
      </c>
      <c r="I127" s="327">
        <v>429900</v>
      </c>
      <c r="J127" s="327">
        <v>419900</v>
      </c>
      <c r="K127" s="327">
        <v>239900</v>
      </c>
      <c r="L127" s="327" t="s">
        <v>48</v>
      </c>
      <c r="M127" s="327" t="s">
        <v>48</v>
      </c>
      <c r="N127" s="327" t="s">
        <v>48</v>
      </c>
      <c r="O127" s="260" t="s">
        <v>557</v>
      </c>
      <c r="P127" s="260" t="s">
        <v>48</v>
      </c>
      <c r="Q127" s="373" t="s">
        <v>48</v>
      </c>
    </row>
    <row r="128" spans="1:17">
      <c r="A128" s="371" t="s">
        <v>795</v>
      </c>
      <c r="B128" s="260">
        <v>436900</v>
      </c>
      <c r="C128" s="327">
        <v>347900</v>
      </c>
      <c r="D128" s="327">
        <v>357900</v>
      </c>
      <c r="E128" s="327">
        <v>332900</v>
      </c>
      <c r="F128" s="327">
        <v>327900</v>
      </c>
      <c r="G128" s="327">
        <v>322900</v>
      </c>
      <c r="H128" s="327">
        <v>312900</v>
      </c>
      <c r="I128" s="327">
        <v>307900</v>
      </c>
      <c r="J128" s="327">
        <v>297900</v>
      </c>
      <c r="K128" s="327">
        <v>117900</v>
      </c>
      <c r="L128" s="327" t="s">
        <v>48</v>
      </c>
      <c r="M128" s="327" t="s">
        <v>48</v>
      </c>
      <c r="N128" s="327" t="s">
        <v>48</v>
      </c>
      <c r="O128" s="260" t="s">
        <v>557</v>
      </c>
      <c r="P128" s="260" t="s">
        <v>48</v>
      </c>
      <c r="Q128" s="373" t="s">
        <v>48</v>
      </c>
    </row>
    <row r="129" spans="1:17">
      <c r="A129" s="371" t="s">
        <v>796</v>
      </c>
      <c r="B129" s="260">
        <v>436900</v>
      </c>
      <c r="C129" s="327">
        <v>347900</v>
      </c>
      <c r="D129" s="327">
        <v>357900</v>
      </c>
      <c r="E129" s="327">
        <v>332900</v>
      </c>
      <c r="F129" s="327">
        <v>327900</v>
      </c>
      <c r="G129" s="327">
        <v>322900</v>
      </c>
      <c r="H129" s="327">
        <v>312900</v>
      </c>
      <c r="I129" s="327">
        <v>307900</v>
      </c>
      <c r="J129" s="327">
        <v>297900</v>
      </c>
      <c r="K129" s="327">
        <v>117900</v>
      </c>
      <c r="L129" s="327" t="s">
        <v>48</v>
      </c>
      <c r="M129" s="327" t="s">
        <v>48</v>
      </c>
      <c r="N129" s="327" t="s">
        <v>48</v>
      </c>
      <c r="O129" s="260" t="s">
        <v>557</v>
      </c>
      <c r="P129" s="260" t="s">
        <v>48</v>
      </c>
      <c r="Q129" s="373" t="s">
        <v>48</v>
      </c>
    </row>
    <row r="130" spans="1:17">
      <c r="A130" s="371" t="s">
        <v>797</v>
      </c>
      <c r="B130" s="260">
        <v>436900</v>
      </c>
      <c r="C130" s="327">
        <v>347900</v>
      </c>
      <c r="D130" s="327">
        <v>357900</v>
      </c>
      <c r="E130" s="327">
        <v>332900</v>
      </c>
      <c r="F130" s="327">
        <v>327900</v>
      </c>
      <c r="G130" s="327">
        <v>322900</v>
      </c>
      <c r="H130" s="327">
        <v>312900</v>
      </c>
      <c r="I130" s="327">
        <v>307900</v>
      </c>
      <c r="J130" s="327">
        <v>297900</v>
      </c>
      <c r="K130" s="327">
        <v>117900</v>
      </c>
      <c r="L130" s="327" t="s">
        <v>48</v>
      </c>
      <c r="M130" s="327" t="s">
        <v>48</v>
      </c>
      <c r="N130" s="327" t="s">
        <v>48</v>
      </c>
      <c r="O130" s="260" t="s">
        <v>557</v>
      </c>
      <c r="P130" s="260" t="s">
        <v>48</v>
      </c>
      <c r="Q130" s="373" t="s">
        <v>48</v>
      </c>
    </row>
    <row r="131" spans="1:17">
      <c r="A131" s="371" t="s">
        <v>920</v>
      </c>
      <c r="B131" s="260">
        <v>436900</v>
      </c>
      <c r="C131" s="327">
        <v>347900</v>
      </c>
      <c r="D131" s="327">
        <v>357900</v>
      </c>
      <c r="E131" s="327">
        <v>332900</v>
      </c>
      <c r="F131" s="327">
        <v>327900</v>
      </c>
      <c r="G131" s="327">
        <v>322900</v>
      </c>
      <c r="H131" s="327">
        <v>312900</v>
      </c>
      <c r="I131" s="327">
        <v>307900</v>
      </c>
      <c r="J131" s="327">
        <v>297900</v>
      </c>
      <c r="K131" s="327">
        <v>117900</v>
      </c>
      <c r="L131" s="327" t="s">
        <v>48</v>
      </c>
      <c r="M131" s="327" t="s">
        <v>48</v>
      </c>
      <c r="N131" s="327" t="s">
        <v>48</v>
      </c>
      <c r="O131" s="260" t="s">
        <v>557</v>
      </c>
      <c r="P131" s="260" t="s">
        <v>48</v>
      </c>
      <c r="Q131" s="373" t="s">
        <v>48</v>
      </c>
    </row>
    <row r="132" spans="1:17">
      <c r="A132" s="371" t="s">
        <v>798</v>
      </c>
      <c r="B132" s="374">
        <v>540900</v>
      </c>
      <c r="C132" s="375">
        <v>429900</v>
      </c>
      <c r="D132" s="375">
        <v>439900</v>
      </c>
      <c r="E132" s="375">
        <v>414900</v>
      </c>
      <c r="F132" s="375">
        <v>409900</v>
      </c>
      <c r="G132" s="375">
        <v>404900</v>
      </c>
      <c r="H132" s="375">
        <v>394900</v>
      </c>
      <c r="I132" s="375">
        <v>389900</v>
      </c>
      <c r="J132" s="375">
        <v>379900</v>
      </c>
      <c r="K132" s="375">
        <v>199900</v>
      </c>
      <c r="L132" s="375" t="s">
        <v>48</v>
      </c>
      <c r="M132" s="375" t="s">
        <v>48</v>
      </c>
      <c r="N132" s="375" t="s">
        <v>48</v>
      </c>
      <c r="O132" s="376" t="s">
        <v>557</v>
      </c>
      <c r="P132" s="373" t="s">
        <v>48</v>
      </c>
      <c r="Q132" s="373" t="s">
        <v>48</v>
      </c>
    </row>
    <row r="133" spans="1:17">
      <c r="A133" s="371" t="s">
        <v>799</v>
      </c>
      <c r="B133" s="260">
        <v>390900</v>
      </c>
      <c r="C133" s="327">
        <v>310900</v>
      </c>
      <c r="D133" s="327">
        <v>320900</v>
      </c>
      <c r="E133" s="327">
        <v>295900</v>
      </c>
      <c r="F133" s="327">
        <v>290900</v>
      </c>
      <c r="G133" s="327">
        <v>285900</v>
      </c>
      <c r="H133" s="327">
        <v>275900</v>
      </c>
      <c r="I133" s="327">
        <v>270900</v>
      </c>
      <c r="J133" s="327">
        <v>260900</v>
      </c>
      <c r="K133" s="327">
        <v>80900</v>
      </c>
      <c r="L133" s="327" t="s">
        <v>48</v>
      </c>
      <c r="M133" s="327" t="s">
        <v>48</v>
      </c>
      <c r="N133" s="327" t="s">
        <v>48</v>
      </c>
      <c r="O133" s="260" t="s">
        <v>557</v>
      </c>
      <c r="P133" s="260" t="s">
        <v>48</v>
      </c>
      <c r="Q133" s="373" t="s">
        <v>48</v>
      </c>
    </row>
    <row r="134" spans="1:17">
      <c r="A134" s="371" t="s">
        <v>845</v>
      </c>
      <c r="B134" s="260">
        <v>85900</v>
      </c>
      <c r="C134" s="327" t="s">
        <v>48</v>
      </c>
      <c r="D134" s="327" t="s">
        <v>48</v>
      </c>
      <c r="E134" s="327" t="s">
        <v>48</v>
      </c>
      <c r="F134" s="327" t="s">
        <v>48</v>
      </c>
      <c r="G134" s="327" t="s">
        <v>48</v>
      </c>
      <c r="H134" s="327" t="s">
        <v>48</v>
      </c>
      <c r="I134" s="327" t="s">
        <v>48</v>
      </c>
      <c r="J134" s="327" t="s">
        <v>48</v>
      </c>
      <c r="K134" s="327" t="s">
        <v>48</v>
      </c>
      <c r="L134" s="327">
        <v>63900</v>
      </c>
      <c r="M134" s="327">
        <v>53900</v>
      </c>
      <c r="N134" s="327">
        <v>43900</v>
      </c>
      <c r="O134" s="260" t="s">
        <v>16</v>
      </c>
      <c r="P134" s="260" t="s">
        <v>48</v>
      </c>
      <c r="Q134" s="373" t="s">
        <v>48</v>
      </c>
    </row>
    <row r="135" spans="1:17">
      <c r="A135" s="371" t="s">
        <v>685</v>
      </c>
      <c r="B135" s="260">
        <v>98900</v>
      </c>
      <c r="C135" s="327" t="s">
        <v>48</v>
      </c>
      <c r="D135" s="327" t="s">
        <v>48</v>
      </c>
      <c r="E135" s="327" t="s">
        <v>48</v>
      </c>
      <c r="F135" s="327" t="s">
        <v>48</v>
      </c>
      <c r="G135" s="327" t="s">
        <v>48</v>
      </c>
      <c r="H135" s="327" t="s">
        <v>48</v>
      </c>
      <c r="I135" s="327" t="s">
        <v>48</v>
      </c>
      <c r="J135" s="327" t="s">
        <v>48</v>
      </c>
      <c r="K135" s="327" t="s">
        <v>48</v>
      </c>
      <c r="L135" s="327">
        <v>73900</v>
      </c>
      <c r="M135" s="327">
        <v>63900</v>
      </c>
      <c r="N135" s="327">
        <v>53900</v>
      </c>
      <c r="O135" s="372" t="s">
        <v>17</v>
      </c>
      <c r="P135" s="373" t="s">
        <v>48</v>
      </c>
      <c r="Q135" s="373" t="s">
        <v>48</v>
      </c>
    </row>
    <row r="136" spans="1:17">
      <c r="A136" s="371" t="s">
        <v>832</v>
      </c>
      <c r="B136" s="373">
        <v>202900</v>
      </c>
      <c r="C136" s="375" t="s">
        <v>48</v>
      </c>
      <c r="D136" s="375" t="s">
        <v>48</v>
      </c>
      <c r="E136" s="375" t="s">
        <v>48</v>
      </c>
      <c r="F136" s="375" t="s">
        <v>48</v>
      </c>
      <c r="G136" s="375" t="s">
        <v>48</v>
      </c>
      <c r="H136" s="375" t="s">
        <v>48</v>
      </c>
      <c r="I136" s="375" t="s">
        <v>48</v>
      </c>
      <c r="J136" s="375" t="s">
        <v>48</v>
      </c>
      <c r="K136" s="375" t="s">
        <v>48</v>
      </c>
      <c r="L136" s="375">
        <v>156900</v>
      </c>
      <c r="M136" s="375">
        <v>146900</v>
      </c>
      <c r="N136" s="375">
        <v>136900</v>
      </c>
      <c r="O136" s="376" t="s">
        <v>557</v>
      </c>
      <c r="P136" s="373" t="s">
        <v>48</v>
      </c>
      <c r="Q136" s="373" t="s">
        <v>48</v>
      </c>
    </row>
    <row r="137" spans="1:17">
      <c r="A137" s="371" t="s">
        <v>921</v>
      </c>
      <c r="B137" s="374">
        <v>138900</v>
      </c>
      <c r="C137" s="375" t="s">
        <v>48</v>
      </c>
      <c r="D137" s="375" t="s">
        <v>48</v>
      </c>
      <c r="E137" s="375" t="s">
        <v>48</v>
      </c>
      <c r="F137" s="375" t="s">
        <v>48</v>
      </c>
      <c r="G137" s="375" t="s">
        <v>48</v>
      </c>
      <c r="H137" s="375" t="s">
        <v>48</v>
      </c>
      <c r="I137" s="375" t="s">
        <v>48</v>
      </c>
      <c r="J137" s="375" t="s">
        <v>48</v>
      </c>
      <c r="K137" s="375" t="s">
        <v>48</v>
      </c>
      <c r="L137" s="375">
        <v>105900</v>
      </c>
      <c r="M137" s="375">
        <v>95900</v>
      </c>
      <c r="N137" s="375">
        <v>85900</v>
      </c>
      <c r="O137" s="376" t="s">
        <v>17</v>
      </c>
      <c r="P137" s="373" t="s">
        <v>48</v>
      </c>
      <c r="Q137" s="373" t="s">
        <v>48</v>
      </c>
    </row>
    <row r="138" spans="1:17">
      <c r="A138" s="371" t="s">
        <v>697</v>
      </c>
      <c r="B138" s="374">
        <v>504900</v>
      </c>
      <c r="C138" s="375" t="s">
        <v>48</v>
      </c>
      <c r="D138" s="375" t="s">
        <v>48</v>
      </c>
      <c r="E138" s="375" t="s">
        <v>48</v>
      </c>
      <c r="F138" s="375" t="s">
        <v>48</v>
      </c>
      <c r="G138" s="375" t="s">
        <v>48</v>
      </c>
      <c r="H138" s="375" t="s">
        <v>48</v>
      </c>
      <c r="I138" s="375" t="s">
        <v>48</v>
      </c>
      <c r="J138" s="375" t="s">
        <v>48</v>
      </c>
      <c r="K138" s="375" t="s">
        <v>48</v>
      </c>
      <c r="L138" s="375">
        <v>398900</v>
      </c>
      <c r="M138" s="375">
        <v>388900</v>
      </c>
      <c r="N138" s="375">
        <v>378900</v>
      </c>
      <c r="O138" s="376" t="s">
        <v>557</v>
      </c>
      <c r="P138" s="373" t="s">
        <v>48</v>
      </c>
      <c r="Q138" s="373" t="s">
        <v>48</v>
      </c>
    </row>
    <row r="139" spans="1:17">
      <c r="A139" s="371" t="s">
        <v>922</v>
      </c>
      <c r="B139" s="374">
        <v>358900</v>
      </c>
      <c r="C139" s="375" t="s">
        <v>48</v>
      </c>
      <c r="D139" s="375" t="s">
        <v>48</v>
      </c>
      <c r="E139" s="375" t="s">
        <v>48</v>
      </c>
      <c r="F139" s="375" t="s">
        <v>48</v>
      </c>
      <c r="G139" s="375" t="s">
        <v>48</v>
      </c>
      <c r="H139" s="375" t="s">
        <v>48</v>
      </c>
      <c r="I139" s="375" t="s">
        <v>48</v>
      </c>
      <c r="J139" s="375" t="s">
        <v>48</v>
      </c>
      <c r="K139" s="375" t="s">
        <v>48</v>
      </c>
      <c r="L139" s="375">
        <v>282900</v>
      </c>
      <c r="M139" s="375">
        <v>272900</v>
      </c>
      <c r="N139" s="375">
        <v>262900</v>
      </c>
      <c r="O139" s="376" t="s">
        <v>557</v>
      </c>
      <c r="P139" s="373" t="s">
        <v>48</v>
      </c>
      <c r="Q139" s="373" t="s">
        <v>48</v>
      </c>
    </row>
    <row r="140" spans="1:17">
      <c r="A140" s="371" t="s">
        <v>923</v>
      </c>
      <c r="B140" s="374">
        <v>505900</v>
      </c>
      <c r="C140" s="375" t="s">
        <v>48</v>
      </c>
      <c r="D140" s="375" t="s">
        <v>48</v>
      </c>
      <c r="E140" s="375" t="s">
        <v>48</v>
      </c>
      <c r="F140" s="375" t="s">
        <v>48</v>
      </c>
      <c r="G140" s="375" t="s">
        <v>48</v>
      </c>
      <c r="H140" s="375" t="s">
        <v>48</v>
      </c>
      <c r="I140" s="375" t="s">
        <v>48</v>
      </c>
      <c r="J140" s="375" t="s">
        <v>48</v>
      </c>
      <c r="K140" s="375" t="s">
        <v>48</v>
      </c>
      <c r="L140" s="375">
        <v>399900</v>
      </c>
      <c r="M140" s="375">
        <v>389900</v>
      </c>
      <c r="N140" s="375">
        <v>379900</v>
      </c>
      <c r="O140" s="376" t="s">
        <v>557</v>
      </c>
      <c r="P140" s="373" t="s">
        <v>48</v>
      </c>
      <c r="Q140" s="373" t="s">
        <v>48</v>
      </c>
    </row>
    <row r="141" spans="1:17">
      <c r="A141" s="371" t="s">
        <v>924</v>
      </c>
      <c r="B141" s="374">
        <v>116900</v>
      </c>
      <c r="C141" s="375">
        <v>90900</v>
      </c>
      <c r="D141" s="375">
        <v>100900</v>
      </c>
      <c r="E141" s="375">
        <v>75900</v>
      </c>
      <c r="F141" s="375">
        <v>70900</v>
      </c>
      <c r="G141" s="375">
        <v>65900</v>
      </c>
      <c r="H141" s="375">
        <v>55900</v>
      </c>
      <c r="I141" s="375">
        <v>50900</v>
      </c>
      <c r="J141" s="375">
        <v>40900</v>
      </c>
      <c r="K141" s="375">
        <v>0</v>
      </c>
      <c r="L141" s="375" t="s">
        <v>48</v>
      </c>
      <c r="M141" s="375" t="s">
        <v>48</v>
      </c>
      <c r="N141" s="375" t="s">
        <v>48</v>
      </c>
      <c r="O141" s="376" t="s">
        <v>17</v>
      </c>
      <c r="P141" s="373" t="s">
        <v>48</v>
      </c>
      <c r="Q141" s="373" t="s">
        <v>48</v>
      </c>
    </row>
    <row r="142" spans="1:17">
      <c r="A142" s="371" t="s">
        <v>864</v>
      </c>
      <c r="B142" s="374">
        <v>424900</v>
      </c>
      <c r="C142" s="375">
        <v>337900</v>
      </c>
      <c r="D142" s="375">
        <v>347900</v>
      </c>
      <c r="E142" s="375">
        <v>322900</v>
      </c>
      <c r="F142" s="375">
        <v>317900</v>
      </c>
      <c r="G142" s="375">
        <v>312900</v>
      </c>
      <c r="H142" s="375">
        <v>302900</v>
      </c>
      <c r="I142" s="375">
        <v>297900</v>
      </c>
      <c r="J142" s="375">
        <v>287900</v>
      </c>
      <c r="K142" s="375">
        <v>107900</v>
      </c>
      <c r="L142" s="375" t="s">
        <v>48</v>
      </c>
      <c r="M142" s="375" t="s">
        <v>48</v>
      </c>
      <c r="N142" s="375" t="s">
        <v>48</v>
      </c>
      <c r="O142" s="376" t="s">
        <v>557</v>
      </c>
      <c r="P142" s="373" t="s">
        <v>48</v>
      </c>
      <c r="Q142" s="373" t="s">
        <v>48</v>
      </c>
    </row>
    <row r="143" spans="1:17">
      <c r="A143" s="371" t="s">
        <v>865</v>
      </c>
      <c r="B143" s="374">
        <v>341900</v>
      </c>
      <c r="C143" s="375">
        <v>270900</v>
      </c>
      <c r="D143" s="375">
        <v>280900</v>
      </c>
      <c r="E143" s="375">
        <v>255900</v>
      </c>
      <c r="F143" s="375">
        <v>250900</v>
      </c>
      <c r="G143" s="375">
        <v>245900</v>
      </c>
      <c r="H143" s="375">
        <v>235900</v>
      </c>
      <c r="I143" s="375">
        <v>230900</v>
      </c>
      <c r="J143" s="375">
        <v>220900</v>
      </c>
      <c r="K143" s="375">
        <v>40900</v>
      </c>
      <c r="L143" s="375" t="s">
        <v>48</v>
      </c>
      <c r="M143" s="375" t="s">
        <v>48</v>
      </c>
      <c r="N143" s="375" t="s">
        <v>48</v>
      </c>
      <c r="O143" s="376" t="s">
        <v>17</v>
      </c>
      <c r="P143" s="373" t="s">
        <v>48</v>
      </c>
      <c r="Q143" s="373" t="s">
        <v>48</v>
      </c>
    </row>
    <row r="144" spans="1:17">
      <c r="A144" s="371" t="s">
        <v>866</v>
      </c>
      <c r="B144" s="374">
        <v>720900</v>
      </c>
      <c r="C144" s="375">
        <v>573900</v>
      </c>
      <c r="D144" s="375">
        <v>583900</v>
      </c>
      <c r="E144" s="375">
        <v>558900</v>
      </c>
      <c r="F144" s="375">
        <v>553900</v>
      </c>
      <c r="G144" s="375">
        <v>548900</v>
      </c>
      <c r="H144" s="375">
        <v>538900</v>
      </c>
      <c r="I144" s="375">
        <v>533900</v>
      </c>
      <c r="J144" s="375">
        <v>523900</v>
      </c>
      <c r="K144" s="375">
        <v>343900</v>
      </c>
      <c r="L144" s="375" t="s">
        <v>48</v>
      </c>
      <c r="M144" s="375" t="s">
        <v>48</v>
      </c>
      <c r="N144" s="375" t="s">
        <v>48</v>
      </c>
      <c r="O144" s="376" t="s">
        <v>557</v>
      </c>
      <c r="P144" s="373" t="s">
        <v>48</v>
      </c>
      <c r="Q144" s="373" t="s">
        <v>48</v>
      </c>
    </row>
    <row r="145" spans="1:17">
      <c r="A145" s="371" t="s">
        <v>867</v>
      </c>
      <c r="B145" s="374">
        <v>720900</v>
      </c>
      <c r="C145" s="375">
        <v>573900</v>
      </c>
      <c r="D145" s="375">
        <v>583900</v>
      </c>
      <c r="E145" s="375">
        <v>558900</v>
      </c>
      <c r="F145" s="375">
        <v>553900</v>
      </c>
      <c r="G145" s="375">
        <v>548900</v>
      </c>
      <c r="H145" s="375">
        <v>538900</v>
      </c>
      <c r="I145" s="375">
        <v>533900</v>
      </c>
      <c r="J145" s="375">
        <v>523900</v>
      </c>
      <c r="K145" s="375">
        <v>343900</v>
      </c>
      <c r="L145" s="375" t="s">
        <v>48</v>
      </c>
      <c r="M145" s="375" t="s">
        <v>48</v>
      </c>
      <c r="N145" s="375" t="s">
        <v>48</v>
      </c>
      <c r="O145" s="376" t="s">
        <v>557</v>
      </c>
      <c r="P145" s="373" t="s">
        <v>48</v>
      </c>
      <c r="Q145" s="373" t="s">
        <v>48</v>
      </c>
    </row>
    <row r="146" spans="1:17">
      <c r="A146" s="371" t="s">
        <v>868</v>
      </c>
      <c r="B146" s="374">
        <v>750900</v>
      </c>
      <c r="C146" s="375">
        <v>598900</v>
      </c>
      <c r="D146" s="375">
        <v>608900</v>
      </c>
      <c r="E146" s="375">
        <v>583900</v>
      </c>
      <c r="F146" s="375">
        <v>578900</v>
      </c>
      <c r="G146" s="375">
        <v>573900</v>
      </c>
      <c r="H146" s="375">
        <v>563900</v>
      </c>
      <c r="I146" s="375">
        <v>558900</v>
      </c>
      <c r="J146" s="375">
        <v>548900</v>
      </c>
      <c r="K146" s="375">
        <v>368900</v>
      </c>
      <c r="L146" s="375" t="s">
        <v>48</v>
      </c>
      <c r="M146" s="375" t="s">
        <v>48</v>
      </c>
      <c r="N146" s="375" t="s">
        <v>48</v>
      </c>
      <c r="O146" s="376" t="s">
        <v>557</v>
      </c>
      <c r="P146" s="373" t="s">
        <v>48</v>
      </c>
      <c r="Q146" s="373" t="s">
        <v>48</v>
      </c>
    </row>
    <row r="147" spans="1:17">
      <c r="A147" s="371" t="s">
        <v>869</v>
      </c>
      <c r="B147" s="374">
        <v>12900</v>
      </c>
      <c r="C147" s="375">
        <v>0</v>
      </c>
      <c r="D147" s="375">
        <v>5000</v>
      </c>
      <c r="E147" s="375">
        <v>0</v>
      </c>
      <c r="F147" s="375">
        <v>0</v>
      </c>
      <c r="G147" s="375">
        <v>0</v>
      </c>
      <c r="H147" s="375">
        <v>0</v>
      </c>
      <c r="I147" s="375">
        <v>0</v>
      </c>
      <c r="J147" s="375">
        <v>0</v>
      </c>
      <c r="K147" s="375">
        <v>0</v>
      </c>
      <c r="L147" s="375" t="s">
        <v>48</v>
      </c>
      <c r="M147" s="375" t="s">
        <v>48</v>
      </c>
      <c r="N147" s="375" t="s">
        <v>48</v>
      </c>
      <c r="O147" s="376" t="s">
        <v>15</v>
      </c>
      <c r="P147" s="373" t="s">
        <v>48</v>
      </c>
      <c r="Q147" s="373" t="s">
        <v>48</v>
      </c>
    </row>
    <row r="148" spans="1:17">
      <c r="A148" s="371" t="s">
        <v>849</v>
      </c>
      <c r="B148" s="374">
        <v>71900</v>
      </c>
      <c r="C148" s="375">
        <v>54900</v>
      </c>
      <c r="D148" s="375">
        <v>59900</v>
      </c>
      <c r="E148" s="375">
        <v>39900</v>
      </c>
      <c r="F148" s="375">
        <v>34900</v>
      </c>
      <c r="G148" s="375">
        <v>29900</v>
      </c>
      <c r="H148" s="375">
        <v>19900</v>
      </c>
      <c r="I148" s="375">
        <v>14900</v>
      </c>
      <c r="J148" s="375">
        <v>4900</v>
      </c>
      <c r="K148" s="375">
        <v>0</v>
      </c>
      <c r="L148" s="375" t="s">
        <v>48</v>
      </c>
      <c r="M148" s="375" t="s">
        <v>48</v>
      </c>
      <c r="N148" s="375" t="s">
        <v>48</v>
      </c>
      <c r="O148" s="376" t="s">
        <v>16</v>
      </c>
      <c r="P148" s="373" t="s">
        <v>48</v>
      </c>
      <c r="Q148" s="373" t="s">
        <v>48</v>
      </c>
    </row>
    <row r="149" spans="1:17">
      <c r="A149" s="371" t="s">
        <v>850</v>
      </c>
      <c r="B149" s="374">
        <v>82900</v>
      </c>
      <c r="C149" s="375" t="s">
        <v>48</v>
      </c>
      <c r="D149" s="375" t="s">
        <v>48</v>
      </c>
      <c r="E149" s="375" t="s">
        <v>48</v>
      </c>
      <c r="F149" s="375" t="s">
        <v>48</v>
      </c>
      <c r="G149" s="375" t="s">
        <v>48</v>
      </c>
      <c r="H149" s="375" t="s">
        <v>48</v>
      </c>
      <c r="I149" s="375" t="s">
        <v>48</v>
      </c>
      <c r="J149" s="375" t="s">
        <v>48</v>
      </c>
      <c r="K149" s="375" t="s">
        <v>48</v>
      </c>
      <c r="L149" s="375" t="s">
        <v>48</v>
      </c>
      <c r="M149" s="375" t="s">
        <v>48</v>
      </c>
      <c r="N149" s="375" t="s">
        <v>48</v>
      </c>
      <c r="O149" s="376" t="s">
        <v>16</v>
      </c>
      <c r="P149" s="373" t="s">
        <v>48</v>
      </c>
      <c r="Q149" s="373" t="s">
        <v>48</v>
      </c>
    </row>
    <row r="150" spans="1:17">
      <c r="A150" s="371" t="s">
        <v>698</v>
      </c>
      <c r="B150" s="374">
        <v>151900</v>
      </c>
      <c r="C150" s="375">
        <v>118900</v>
      </c>
      <c r="D150" s="375">
        <v>128900</v>
      </c>
      <c r="E150" s="375">
        <v>103900</v>
      </c>
      <c r="F150" s="375">
        <v>98900</v>
      </c>
      <c r="G150" s="375">
        <v>93900</v>
      </c>
      <c r="H150" s="375">
        <v>83900</v>
      </c>
      <c r="I150" s="375">
        <v>78900</v>
      </c>
      <c r="J150" s="375">
        <v>68900</v>
      </c>
      <c r="K150" s="375">
        <v>0</v>
      </c>
      <c r="L150" s="375" t="s">
        <v>48</v>
      </c>
      <c r="M150" s="375" t="s">
        <v>48</v>
      </c>
      <c r="N150" s="375" t="s">
        <v>48</v>
      </c>
      <c r="O150" s="376" t="s">
        <v>557</v>
      </c>
      <c r="P150" s="373" t="s">
        <v>48</v>
      </c>
      <c r="Q150" s="373" t="s">
        <v>48</v>
      </c>
    </row>
    <row r="151" spans="1:17">
      <c r="A151" s="371" t="s">
        <v>699</v>
      </c>
      <c r="B151" s="374">
        <v>234900</v>
      </c>
      <c r="C151" s="375">
        <v>185900</v>
      </c>
      <c r="D151" s="375">
        <v>195900</v>
      </c>
      <c r="E151" s="375">
        <v>170900</v>
      </c>
      <c r="F151" s="375">
        <v>165900</v>
      </c>
      <c r="G151" s="375">
        <v>160900</v>
      </c>
      <c r="H151" s="375">
        <v>150900</v>
      </c>
      <c r="I151" s="375">
        <v>145900</v>
      </c>
      <c r="J151" s="375">
        <v>135900</v>
      </c>
      <c r="K151" s="375">
        <v>0</v>
      </c>
      <c r="L151" s="375" t="s">
        <v>48</v>
      </c>
      <c r="M151" s="375" t="s">
        <v>48</v>
      </c>
      <c r="N151" s="375" t="s">
        <v>48</v>
      </c>
      <c r="O151" s="376" t="s">
        <v>557</v>
      </c>
      <c r="P151" s="373" t="s">
        <v>48</v>
      </c>
      <c r="Q151" s="373" t="s">
        <v>48</v>
      </c>
    </row>
    <row r="152" spans="1:17">
      <c r="A152" s="371" t="s">
        <v>822</v>
      </c>
      <c r="B152" s="374">
        <v>311900</v>
      </c>
      <c r="C152" s="375">
        <v>246900</v>
      </c>
      <c r="D152" s="375">
        <v>256900</v>
      </c>
      <c r="E152" s="375">
        <v>231900</v>
      </c>
      <c r="F152" s="375">
        <v>226900</v>
      </c>
      <c r="G152" s="375">
        <v>221900</v>
      </c>
      <c r="H152" s="375">
        <v>211900</v>
      </c>
      <c r="I152" s="375">
        <v>206900</v>
      </c>
      <c r="J152" s="375">
        <v>196900</v>
      </c>
      <c r="K152" s="375">
        <v>16900</v>
      </c>
      <c r="L152" s="375" t="s">
        <v>48</v>
      </c>
      <c r="M152" s="375" t="s">
        <v>48</v>
      </c>
      <c r="N152" s="375" t="s">
        <v>48</v>
      </c>
      <c r="O152" s="376" t="s">
        <v>557</v>
      </c>
      <c r="P152" s="373" t="s">
        <v>48</v>
      </c>
      <c r="Q152" s="373" t="s">
        <v>48</v>
      </c>
    </row>
    <row r="153" spans="1:17">
      <c r="A153" s="371" t="s">
        <v>823</v>
      </c>
      <c r="B153" s="374">
        <v>448900</v>
      </c>
      <c r="C153" s="375">
        <v>356900</v>
      </c>
      <c r="D153" s="375">
        <v>366900</v>
      </c>
      <c r="E153" s="375">
        <v>341900</v>
      </c>
      <c r="F153" s="375">
        <v>336900</v>
      </c>
      <c r="G153" s="375">
        <v>331900</v>
      </c>
      <c r="H153" s="375">
        <v>321900</v>
      </c>
      <c r="I153" s="375">
        <v>316900</v>
      </c>
      <c r="J153" s="375">
        <v>306900</v>
      </c>
      <c r="K153" s="375">
        <v>126900</v>
      </c>
      <c r="L153" s="375" t="s">
        <v>48</v>
      </c>
      <c r="M153" s="375" t="s">
        <v>48</v>
      </c>
      <c r="N153" s="375" t="s">
        <v>48</v>
      </c>
      <c r="O153" s="376" t="s">
        <v>557</v>
      </c>
      <c r="P153" s="373" t="s">
        <v>48</v>
      </c>
      <c r="Q153" s="373" t="s">
        <v>48</v>
      </c>
    </row>
    <row r="154" spans="1:17">
      <c r="A154" s="371" t="s">
        <v>984</v>
      </c>
      <c r="B154" s="374">
        <v>161900</v>
      </c>
      <c r="C154" s="375">
        <v>127900</v>
      </c>
      <c r="D154" s="375">
        <v>137900</v>
      </c>
      <c r="E154" s="375">
        <v>112900</v>
      </c>
      <c r="F154" s="375">
        <v>107900</v>
      </c>
      <c r="G154" s="375">
        <v>102900</v>
      </c>
      <c r="H154" s="375">
        <v>92900</v>
      </c>
      <c r="I154" s="375">
        <v>87900</v>
      </c>
      <c r="J154" s="375">
        <v>77900</v>
      </c>
      <c r="K154" s="375">
        <v>0</v>
      </c>
      <c r="L154" s="375" t="s">
        <v>48</v>
      </c>
      <c r="M154" s="375" t="s">
        <v>48</v>
      </c>
      <c r="N154" s="375" t="s">
        <v>48</v>
      </c>
      <c r="O154" s="376" t="s">
        <v>17</v>
      </c>
      <c r="P154" s="373" t="s">
        <v>48</v>
      </c>
      <c r="Q154" s="373" t="s">
        <v>48</v>
      </c>
    </row>
    <row r="155" spans="1:17">
      <c r="A155" s="371" t="s">
        <v>985</v>
      </c>
      <c r="B155" s="374">
        <v>161900</v>
      </c>
      <c r="C155" s="375">
        <v>127900</v>
      </c>
      <c r="D155" s="375">
        <v>137900</v>
      </c>
      <c r="E155" s="375">
        <v>112900</v>
      </c>
      <c r="F155" s="375">
        <v>107900</v>
      </c>
      <c r="G155" s="375">
        <v>102900</v>
      </c>
      <c r="H155" s="375">
        <v>92900</v>
      </c>
      <c r="I155" s="375">
        <v>87900</v>
      </c>
      <c r="J155" s="375">
        <v>77900</v>
      </c>
      <c r="K155" s="375">
        <v>0</v>
      </c>
      <c r="L155" s="375" t="s">
        <v>48</v>
      </c>
      <c r="M155" s="375" t="s">
        <v>48</v>
      </c>
      <c r="N155" s="375" t="s">
        <v>48</v>
      </c>
      <c r="O155" s="376" t="s">
        <v>17</v>
      </c>
      <c r="P155" s="373" t="s">
        <v>48</v>
      </c>
      <c r="Q155" s="373" t="s">
        <v>48</v>
      </c>
    </row>
    <row r="156" spans="1:17">
      <c r="A156" s="371" t="s">
        <v>986</v>
      </c>
      <c r="B156" s="374">
        <v>205900</v>
      </c>
      <c r="C156" s="375">
        <v>161900</v>
      </c>
      <c r="D156" s="375">
        <v>171900</v>
      </c>
      <c r="E156" s="375">
        <v>146900</v>
      </c>
      <c r="F156" s="375">
        <v>141900</v>
      </c>
      <c r="G156" s="375">
        <v>136900</v>
      </c>
      <c r="H156" s="375">
        <v>126900</v>
      </c>
      <c r="I156" s="375">
        <v>121900</v>
      </c>
      <c r="J156" s="375">
        <v>111900</v>
      </c>
      <c r="K156" s="375">
        <v>0</v>
      </c>
      <c r="L156" s="375" t="s">
        <v>48</v>
      </c>
      <c r="M156" s="375" t="s">
        <v>48</v>
      </c>
      <c r="N156" s="375" t="s">
        <v>48</v>
      </c>
      <c r="O156" s="376" t="s">
        <v>557</v>
      </c>
      <c r="P156" s="373" t="s">
        <v>48</v>
      </c>
      <c r="Q156" s="373" t="s">
        <v>48</v>
      </c>
    </row>
    <row r="157" spans="1:17">
      <c r="A157" s="371" t="s">
        <v>987</v>
      </c>
      <c r="B157" s="374">
        <v>205900</v>
      </c>
      <c r="C157" s="375">
        <v>161900</v>
      </c>
      <c r="D157" s="375">
        <v>171900</v>
      </c>
      <c r="E157" s="375">
        <v>146900</v>
      </c>
      <c r="F157" s="375">
        <v>141900</v>
      </c>
      <c r="G157" s="375">
        <v>136900</v>
      </c>
      <c r="H157" s="375">
        <v>126900</v>
      </c>
      <c r="I157" s="375">
        <v>121900</v>
      </c>
      <c r="J157" s="375">
        <v>111900</v>
      </c>
      <c r="K157" s="375">
        <v>0</v>
      </c>
      <c r="L157" s="375" t="s">
        <v>48</v>
      </c>
      <c r="M157" s="375" t="s">
        <v>48</v>
      </c>
      <c r="N157" s="375" t="s">
        <v>48</v>
      </c>
      <c r="O157" s="376" t="s">
        <v>557</v>
      </c>
      <c r="P157" s="373" t="s">
        <v>48</v>
      </c>
      <c r="Q157" s="373" t="s">
        <v>48</v>
      </c>
    </row>
    <row r="158" spans="1:17">
      <c r="A158" s="371" t="s">
        <v>988</v>
      </c>
      <c r="B158" s="374">
        <v>241900</v>
      </c>
      <c r="C158" s="375">
        <v>190900</v>
      </c>
      <c r="D158" s="375">
        <v>200900</v>
      </c>
      <c r="E158" s="375">
        <v>175900</v>
      </c>
      <c r="F158" s="375">
        <v>170900</v>
      </c>
      <c r="G158" s="375">
        <v>165900</v>
      </c>
      <c r="H158" s="375">
        <v>155900</v>
      </c>
      <c r="I158" s="375">
        <v>150900</v>
      </c>
      <c r="J158" s="375">
        <v>140900</v>
      </c>
      <c r="K158" s="375">
        <v>0</v>
      </c>
      <c r="L158" s="375" t="s">
        <v>48</v>
      </c>
      <c r="M158" s="375" t="s">
        <v>48</v>
      </c>
      <c r="N158" s="375" t="s">
        <v>48</v>
      </c>
      <c r="O158" s="376" t="s">
        <v>557</v>
      </c>
      <c r="P158" s="373" t="s">
        <v>48</v>
      </c>
      <c r="Q158" s="373" t="s">
        <v>48</v>
      </c>
    </row>
    <row r="159" spans="1:17">
      <c r="A159" s="371" t="s">
        <v>989</v>
      </c>
      <c r="B159" s="374">
        <v>241900</v>
      </c>
      <c r="C159" s="375">
        <v>190900</v>
      </c>
      <c r="D159" s="375">
        <v>200900</v>
      </c>
      <c r="E159" s="375">
        <v>175900</v>
      </c>
      <c r="F159" s="375">
        <v>170900</v>
      </c>
      <c r="G159" s="375">
        <v>165900</v>
      </c>
      <c r="H159" s="375">
        <v>155900</v>
      </c>
      <c r="I159" s="375">
        <v>150900</v>
      </c>
      <c r="J159" s="375">
        <v>140900</v>
      </c>
      <c r="K159" s="375">
        <v>0</v>
      </c>
      <c r="L159" s="375" t="s">
        <v>48</v>
      </c>
      <c r="M159" s="375" t="s">
        <v>48</v>
      </c>
      <c r="N159" s="375" t="s">
        <v>48</v>
      </c>
      <c r="O159" s="376" t="s">
        <v>557</v>
      </c>
      <c r="P159" s="373" t="s">
        <v>48</v>
      </c>
      <c r="Q159" s="373" t="s">
        <v>48</v>
      </c>
    </row>
    <row r="160" spans="1:17">
      <c r="A160" s="371" t="s">
        <v>990</v>
      </c>
      <c r="B160" s="374">
        <v>297900</v>
      </c>
      <c r="C160" s="375">
        <v>235900</v>
      </c>
      <c r="D160" s="375">
        <v>245900</v>
      </c>
      <c r="E160" s="375">
        <v>220900</v>
      </c>
      <c r="F160" s="375">
        <v>215900</v>
      </c>
      <c r="G160" s="375">
        <v>210900</v>
      </c>
      <c r="H160" s="375">
        <v>200900</v>
      </c>
      <c r="I160" s="375">
        <v>195900</v>
      </c>
      <c r="J160" s="375">
        <v>185900</v>
      </c>
      <c r="K160" s="375">
        <v>5900</v>
      </c>
      <c r="L160" s="375" t="s">
        <v>48</v>
      </c>
      <c r="M160" s="375" t="s">
        <v>48</v>
      </c>
      <c r="N160" s="375" t="s">
        <v>48</v>
      </c>
      <c r="O160" s="376" t="s">
        <v>557</v>
      </c>
      <c r="P160" s="373" t="s">
        <v>48</v>
      </c>
      <c r="Q160" s="373" t="s">
        <v>48</v>
      </c>
    </row>
    <row r="161" spans="1:17">
      <c r="A161" s="371" t="s">
        <v>991</v>
      </c>
      <c r="B161" s="374">
        <v>297900</v>
      </c>
      <c r="C161" s="375">
        <v>235900</v>
      </c>
      <c r="D161" s="375">
        <v>245900</v>
      </c>
      <c r="E161" s="375">
        <v>220900</v>
      </c>
      <c r="F161" s="375">
        <v>215900</v>
      </c>
      <c r="G161" s="375">
        <v>210900</v>
      </c>
      <c r="H161" s="375">
        <v>200900</v>
      </c>
      <c r="I161" s="375">
        <v>195900</v>
      </c>
      <c r="J161" s="375">
        <v>185900</v>
      </c>
      <c r="K161" s="375">
        <v>5900</v>
      </c>
      <c r="L161" s="375" t="s">
        <v>48</v>
      </c>
      <c r="M161" s="375" t="s">
        <v>48</v>
      </c>
      <c r="N161" s="375" t="s">
        <v>48</v>
      </c>
      <c r="O161" s="376" t="s">
        <v>557</v>
      </c>
      <c r="P161" s="373" t="s">
        <v>48</v>
      </c>
      <c r="Q161" s="373" t="s">
        <v>48</v>
      </c>
    </row>
    <row r="162" spans="1:17">
      <c r="A162" s="371" t="s">
        <v>885</v>
      </c>
      <c r="B162" s="374">
        <v>52900</v>
      </c>
      <c r="C162" s="375">
        <v>39900</v>
      </c>
      <c r="D162" s="375">
        <v>44900</v>
      </c>
      <c r="E162" s="375">
        <v>24900</v>
      </c>
      <c r="F162" s="375">
        <v>19900</v>
      </c>
      <c r="G162" s="375">
        <v>14900</v>
      </c>
      <c r="H162" s="375">
        <v>4900</v>
      </c>
      <c r="I162" s="375">
        <v>0</v>
      </c>
      <c r="J162" s="375">
        <v>0</v>
      </c>
      <c r="K162" s="375">
        <v>0</v>
      </c>
      <c r="L162" s="375" t="s">
        <v>48</v>
      </c>
      <c r="M162" s="375" t="s">
        <v>48</v>
      </c>
      <c r="N162" s="375" t="s">
        <v>48</v>
      </c>
      <c r="O162" s="376" t="s">
        <v>16</v>
      </c>
      <c r="P162" s="373" t="s">
        <v>48</v>
      </c>
      <c r="Q162" s="373" t="s">
        <v>48</v>
      </c>
    </row>
    <row r="163" spans="1:17">
      <c r="A163" s="371" t="s">
        <v>886</v>
      </c>
      <c r="B163" s="374">
        <v>43900</v>
      </c>
      <c r="C163" s="375">
        <v>32900</v>
      </c>
      <c r="D163" s="375">
        <v>37900</v>
      </c>
      <c r="E163" s="375">
        <v>17900</v>
      </c>
      <c r="F163" s="375">
        <v>12900</v>
      </c>
      <c r="G163" s="375">
        <v>7900</v>
      </c>
      <c r="H163" s="375">
        <v>0</v>
      </c>
      <c r="I163" s="375">
        <v>0</v>
      </c>
      <c r="J163" s="375">
        <v>0</v>
      </c>
      <c r="K163" s="375">
        <v>0</v>
      </c>
      <c r="L163" s="375" t="s">
        <v>48</v>
      </c>
      <c r="M163" s="375" t="s">
        <v>48</v>
      </c>
      <c r="N163" s="375" t="s">
        <v>48</v>
      </c>
      <c r="O163" s="376" t="s">
        <v>16</v>
      </c>
      <c r="P163" s="373" t="s">
        <v>48</v>
      </c>
      <c r="Q163" s="373" t="s">
        <v>48</v>
      </c>
    </row>
    <row r="164" spans="1:17">
      <c r="A164" s="371" t="s">
        <v>887</v>
      </c>
      <c r="B164" s="374">
        <v>43900</v>
      </c>
      <c r="C164" s="375">
        <v>32900</v>
      </c>
      <c r="D164" s="375">
        <v>37900</v>
      </c>
      <c r="E164" s="375">
        <v>17900</v>
      </c>
      <c r="F164" s="375">
        <v>12900</v>
      </c>
      <c r="G164" s="375">
        <v>7900</v>
      </c>
      <c r="H164" s="375">
        <v>0</v>
      </c>
      <c r="I164" s="375">
        <v>0</v>
      </c>
      <c r="J164" s="375">
        <v>0</v>
      </c>
      <c r="K164" s="375">
        <v>0</v>
      </c>
      <c r="L164" s="375" t="s">
        <v>48</v>
      </c>
      <c r="M164" s="375" t="s">
        <v>48</v>
      </c>
      <c r="N164" s="375" t="s">
        <v>48</v>
      </c>
      <c r="O164" s="376" t="s">
        <v>16</v>
      </c>
      <c r="P164" s="373" t="s">
        <v>48</v>
      </c>
      <c r="Q164" s="373" t="s">
        <v>48</v>
      </c>
    </row>
    <row r="165" spans="1:17">
      <c r="A165" s="371" t="s">
        <v>851</v>
      </c>
      <c r="B165" s="374">
        <v>29900</v>
      </c>
      <c r="C165" s="375">
        <v>21900</v>
      </c>
      <c r="D165" s="375">
        <v>26900</v>
      </c>
      <c r="E165" s="375">
        <v>6900</v>
      </c>
      <c r="F165" s="375">
        <v>1900</v>
      </c>
      <c r="G165" s="375">
        <v>0</v>
      </c>
      <c r="H165" s="375">
        <v>0</v>
      </c>
      <c r="I165" s="375">
        <v>0</v>
      </c>
      <c r="J165" s="375">
        <v>0</v>
      </c>
      <c r="K165" s="375">
        <v>0</v>
      </c>
      <c r="L165" s="375" t="s">
        <v>48</v>
      </c>
      <c r="M165" s="375" t="s">
        <v>48</v>
      </c>
      <c r="N165" s="375" t="s">
        <v>48</v>
      </c>
      <c r="O165" s="376" t="s">
        <v>15</v>
      </c>
      <c r="P165" s="373" t="s">
        <v>48</v>
      </c>
      <c r="Q165" s="373" t="s">
        <v>48</v>
      </c>
    </row>
    <row r="166" spans="1:17">
      <c r="A166" s="371" t="s">
        <v>852</v>
      </c>
      <c r="B166" s="374">
        <v>29900</v>
      </c>
      <c r="C166" s="375">
        <v>21900</v>
      </c>
      <c r="D166" s="375">
        <v>26900</v>
      </c>
      <c r="E166" s="375">
        <v>6900</v>
      </c>
      <c r="F166" s="375">
        <v>1900</v>
      </c>
      <c r="G166" s="375">
        <v>0</v>
      </c>
      <c r="H166" s="375">
        <v>0</v>
      </c>
      <c r="I166" s="375">
        <v>0</v>
      </c>
      <c r="J166" s="375">
        <v>0</v>
      </c>
      <c r="K166" s="375">
        <v>0</v>
      </c>
      <c r="L166" s="375" t="s">
        <v>48</v>
      </c>
      <c r="M166" s="375" t="s">
        <v>48</v>
      </c>
      <c r="N166" s="375" t="s">
        <v>48</v>
      </c>
      <c r="O166" s="376" t="s">
        <v>15</v>
      </c>
      <c r="P166" s="373" t="s">
        <v>48</v>
      </c>
      <c r="Q166" s="373" t="s">
        <v>48</v>
      </c>
    </row>
    <row r="167" spans="1:17">
      <c r="A167" s="371" t="s">
        <v>800</v>
      </c>
      <c r="B167" s="374">
        <v>84900</v>
      </c>
      <c r="C167" s="375">
        <v>65900</v>
      </c>
      <c r="D167" s="375">
        <v>70900</v>
      </c>
      <c r="E167" s="375">
        <v>50900</v>
      </c>
      <c r="F167" s="375">
        <v>45900</v>
      </c>
      <c r="G167" s="375">
        <v>40900</v>
      </c>
      <c r="H167" s="375">
        <v>30900</v>
      </c>
      <c r="I167" s="375">
        <v>25900</v>
      </c>
      <c r="J167" s="375">
        <v>15900</v>
      </c>
      <c r="K167" s="375">
        <v>0</v>
      </c>
      <c r="L167" s="375" t="s">
        <v>48</v>
      </c>
      <c r="M167" s="375" t="s">
        <v>48</v>
      </c>
      <c r="N167" s="375" t="s">
        <v>48</v>
      </c>
      <c r="O167" s="376" t="s">
        <v>17</v>
      </c>
      <c r="P167" s="373" t="s">
        <v>48</v>
      </c>
      <c r="Q167" s="373" t="s">
        <v>48</v>
      </c>
    </row>
    <row r="168" spans="1:17">
      <c r="A168" s="371" t="s">
        <v>801</v>
      </c>
      <c r="B168" s="374">
        <v>84900</v>
      </c>
      <c r="C168" s="375">
        <v>65900</v>
      </c>
      <c r="D168" s="375">
        <v>70900</v>
      </c>
      <c r="E168" s="375">
        <v>50900</v>
      </c>
      <c r="F168" s="375">
        <v>45900</v>
      </c>
      <c r="G168" s="375">
        <v>40900</v>
      </c>
      <c r="H168" s="375">
        <v>30900</v>
      </c>
      <c r="I168" s="375">
        <v>25900</v>
      </c>
      <c r="J168" s="375">
        <v>15900</v>
      </c>
      <c r="K168" s="375">
        <v>0</v>
      </c>
      <c r="L168" s="375" t="s">
        <v>48</v>
      </c>
      <c r="M168" s="375" t="s">
        <v>48</v>
      </c>
      <c r="N168" s="375" t="s">
        <v>48</v>
      </c>
      <c r="O168" s="376" t="s">
        <v>17</v>
      </c>
      <c r="P168" s="373" t="s">
        <v>48</v>
      </c>
      <c r="Q168" s="373" t="s">
        <v>48</v>
      </c>
    </row>
    <row r="169" spans="1:17">
      <c r="A169" s="371" t="s">
        <v>888</v>
      </c>
      <c r="B169" s="374">
        <v>62900</v>
      </c>
      <c r="C169" s="375">
        <v>47900</v>
      </c>
      <c r="D169" s="375">
        <v>52900</v>
      </c>
      <c r="E169" s="375">
        <v>32900</v>
      </c>
      <c r="F169" s="375">
        <v>27900</v>
      </c>
      <c r="G169" s="375">
        <v>22900</v>
      </c>
      <c r="H169" s="375">
        <v>12900</v>
      </c>
      <c r="I169" s="375">
        <v>7900</v>
      </c>
      <c r="J169" s="375">
        <v>0</v>
      </c>
      <c r="K169" s="375">
        <v>0</v>
      </c>
      <c r="L169" s="375" t="s">
        <v>48</v>
      </c>
      <c r="M169" s="375" t="s">
        <v>48</v>
      </c>
      <c r="N169" s="375" t="s">
        <v>48</v>
      </c>
      <c r="O169" s="376" t="s">
        <v>16</v>
      </c>
      <c r="P169" s="373" t="s">
        <v>48</v>
      </c>
      <c r="Q169" s="373" t="s">
        <v>48</v>
      </c>
    </row>
    <row r="170" spans="1:17">
      <c r="A170" s="371" t="s">
        <v>889</v>
      </c>
      <c r="B170" s="374">
        <v>62900</v>
      </c>
      <c r="C170" s="375">
        <v>47900</v>
      </c>
      <c r="D170" s="375">
        <v>52900</v>
      </c>
      <c r="E170" s="375">
        <v>32900</v>
      </c>
      <c r="F170" s="375">
        <v>27900</v>
      </c>
      <c r="G170" s="375">
        <v>22900</v>
      </c>
      <c r="H170" s="375">
        <v>12900</v>
      </c>
      <c r="I170" s="375">
        <v>7900</v>
      </c>
      <c r="J170" s="375">
        <v>0</v>
      </c>
      <c r="K170" s="375">
        <v>0</v>
      </c>
      <c r="L170" s="375" t="s">
        <v>48</v>
      </c>
      <c r="M170" s="375" t="s">
        <v>48</v>
      </c>
      <c r="N170" s="375" t="s">
        <v>48</v>
      </c>
      <c r="O170" s="376" t="s">
        <v>16</v>
      </c>
      <c r="P170" s="373" t="s">
        <v>48</v>
      </c>
      <c r="Q170" s="373" t="s">
        <v>48</v>
      </c>
    </row>
    <row r="171" spans="1:17">
      <c r="A171" s="371" t="s">
        <v>802</v>
      </c>
      <c r="B171" s="374">
        <v>115900</v>
      </c>
      <c r="C171" s="375">
        <v>89900</v>
      </c>
      <c r="D171" s="375">
        <v>99900</v>
      </c>
      <c r="E171" s="375">
        <v>74900</v>
      </c>
      <c r="F171" s="375">
        <v>69900</v>
      </c>
      <c r="G171" s="375">
        <v>64900</v>
      </c>
      <c r="H171" s="375">
        <v>54900</v>
      </c>
      <c r="I171" s="375">
        <v>49900</v>
      </c>
      <c r="J171" s="375">
        <v>39900</v>
      </c>
      <c r="K171" s="375">
        <v>0</v>
      </c>
      <c r="L171" s="375" t="s">
        <v>48</v>
      </c>
      <c r="M171" s="375" t="s">
        <v>48</v>
      </c>
      <c r="N171" s="375" t="s">
        <v>48</v>
      </c>
      <c r="O171" s="376" t="s">
        <v>17</v>
      </c>
      <c r="P171" s="373" t="s">
        <v>48</v>
      </c>
      <c r="Q171" s="373" t="s">
        <v>48</v>
      </c>
    </row>
    <row r="172" spans="1:17">
      <c r="A172" s="371" t="s">
        <v>803</v>
      </c>
      <c r="B172" s="374">
        <v>115900</v>
      </c>
      <c r="C172" s="375">
        <v>89900</v>
      </c>
      <c r="D172" s="375">
        <v>99900</v>
      </c>
      <c r="E172" s="375">
        <v>74900</v>
      </c>
      <c r="F172" s="375">
        <v>69900</v>
      </c>
      <c r="G172" s="375">
        <v>64900</v>
      </c>
      <c r="H172" s="375">
        <v>54900</v>
      </c>
      <c r="I172" s="375">
        <v>49900</v>
      </c>
      <c r="J172" s="375">
        <v>39900</v>
      </c>
      <c r="K172" s="375">
        <v>0</v>
      </c>
      <c r="L172" s="375" t="s">
        <v>48</v>
      </c>
      <c r="M172" s="375" t="s">
        <v>48</v>
      </c>
      <c r="N172" s="375" t="s">
        <v>48</v>
      </c>
      <c r="O172" s="376" t="s">
        <v>17</v>
      </c>
      <c r="P172" s="373" t="s">
        <v>48</v>
      </c>
      <c r="Q172" s="373" t="s">
        <v>48</v>
      </c>
    </row>
    <row r="173" spans="1:17">
      <c r="A173" s="371" t="s">
        <v>804</v>
      </c>
      <c r="B173" s="374">
        <v>143900</v>
      </c>
      <c r="C173" s="375">
        <v>112900</v>
      </c>
      <c r="D173" s="375">
        <v>122900</v>
      </c>
      <c r="E173" s="375">
        <v>97900</v>
      </c>
      <c r="F173" s="375">
        <v>92900</v>
      </c>
      <c r="G173" s="375">
        <v>87900</v>
      </c>
      <c r="H173" s="375">
        <v>77900</v>
      </c>
      <c r="I173" s="375">
        <v>72900</v>
      </c>
      <c r="J173" s="375">
        <v>62900</v>
      </c>
      <c r="K173" s="375">
        <v>0</v>
      </c>
      <c r="L173" s="375" t="s">
        <v>48</v>
      </c>
      <c r="M173" s="375" t="s">
        <v>48</v>
      </c>
      <c r="N173" s="375" t="s">
        <v>48</v>
      </c>
      <c r="O173" s="376" t="s">
        <v>17</v>
      </c>
      <c r="P173" s="373" t="s">
        <v>48</v>
      </c>
      <c r="Q173" s="373" t="s">
        <v>48</v>
      </c>
    </row>
    <row r="174" spans="1:17">
      <c r="A174" s="371" t="s">
        <v>805</v>
      </c>
      <c r="B174" s="374">
        <v>143900</v>
      </c>
      <c r="C174" s="375">
        <v>112900</v>
      </c>
      <c r="D174" s="375">
        <v>122900</v>
      </c>
      <c r="E174" s="375">
        <v>97900</v>
      </c>
      <c r="F174" s="375">
        <v>92900</v>
      </c>
      <c r="G174" s="375">
        <v>87900</v>
      </c>
      <c r="H174" s="375">
        <v>77900</v>
      </c>
      <c r="I174" s="375">
        <v>72900</v>
      </c>
      <c r="J174" s="375">
        <v>62900</v>
      </c>
      <c r="K174" s="375">
        <v>0</v>
      </c>
      <c r="L174" s="375" t="s">
        <v>48</v>
      </c>
      <c r="M174" s="375" t="s">
        <v>48</v>
      </c>
      <c r="N174" s="375" t="s">
        <v>48</v>
      </c>
      <c r="O174" s="376" t="s">
        <v>17</v>
      </c>
      <c r="P174" s="373" t="s">
        <v>48</v>
      </c>
      <c r="Q174" s="373" t="s">
        <v>48</v>
      </c>
    </row>
    <row r="175" spans="1:17">
      <c r="A175" s="371" t="s">
        <v>853</v>
      </c>
      <c r="B175" s="374">
        <v>57900</v>
      </c>
      <c r="C175" s="375" t="s">
        <v>48</v>
      </c>
      <c r="D175" s="375" t="s">
        <v>48</v>
      </c>
      <c r="E175" s="375" t="s">
        <v>48</v>
      </c>
      <c r="F175" s="375" t="s">
        <v>48</v>
      </c>
      <c r="G175" s="375" t="s">
        <v>48</v>
      </c>
      <c r="H175" s="375" t="s">
        <v>48</v>
      </c>
      <c r="I175" s="375" t="s">
        <v>48</v>
      </c>
      <c r="J175" s="375" t="s">
        <v>48</v>
      </c>
      <c r="K175" s="375" t="s">
        <v>48</v>
      </c>
      <c r="L175" s="375" t="s">
        <v>48</v>
      </c>
      <c r="M175" s="375" t="s">
        <v>48</v>
      </c>
      <c r="N175" s="375" t="s">
        <v>48</v>
      </c>
      <c r="O175" s="376" t="s">
        <v>16</v>
      </c>
      <c r="P175" s="373" t="s">
        <v>48</v>
      </c>
      <c r="Q175" s="373" t="s">
        <v>48</v>
      </c>
    </row>
    <row r="176" spans="1:17">
      <c r="A176" s="371" t="s">
        <v>846</v>
      </c>
      <c r="B176" s="260">
        <v>98900</v>
      </c>
      <c r="C176" s="327" t="s">
        <v>48</v>
      </c>
      <c r="D176" s="327" t="s">
        <v>48</v>
      </c>
      <c r="E176" s="327" t="s">
        <v>48</v>
      </c>
      <c r="F176" s="327" t="s">
        <v>48</v>
      </c>
      <c r="G176" s="327" t="s">
        <v>48</v>
      </c>
      <c r="H176" s="327" t="s">
        <v>48</v>
      </c>
      <c r="I176" s="327" t="s">
        <v>48</v>
      </c>
      <c r="J176" s="327" t="s">
        <v>48</v>
      </c>
      <c r="K176" s="327" t="s">
        <v>48</v>
      </c>
      <c r="L176" s="327" t="s">
        <v>48</v>
      </c>
      <c r="M176" s="327" t="s">
        <v>48</v>
      </c>
      <c r="N176" s="327" t="s">
        <v>48</v>
      </c>
      <c r="O176" s="260" t="s">
        <v>17</v>
      </c>
      <c r="P176" s="260" t="s">
        <v>48</v>
      </c>
      <c r="Q176" s="373" t="s">
        <v>48</v>
      </c>
    </row>
    <row r="177" spans="1:17">
      <c r="A177" s="371" t="s">
        <v>784</v>
      </c>
      <c r="B177" s="260">
        <v>54900</v>
      </c>
      <c r="C177" s="327" t="s">
        <v>48</v>
      </c>
      <c r="D177" s="327" t="s">
        <v>48</v>
      </c>
      <c r="E177" s="327" t="s">
        <v>48</v>
      </c>
      <c r="F177" s="327" t="s">
        <v>48</v>
      </c>
      <c r="G177" s="327" t="s">
        <v>48</v>
      </c>
      <c r="H177" s="327" t="s">
        <v>48</v>
      </c>
      <c r="I177" s="327" t="s">
        <v>48</v>
      </c>
      <c r="J177" s="327" t="s">
        <v>48</v>
      </c>
      <c r="K177" s="327" t="s">
        <v>48</v>
      </c>
      <c r="L177" s="327" t="s">
        <v>48</v>
      </c>
      <c r="M177" s="327" t="s">
        <v>48</v>
      </c>
      <c r="N177" s="327" t="s">
        <v>48</v>
      </c>
      <c r="O177" s="260" t="s">
        <v>16</v>
      </c>
      <c r="P177" s="260" t="s">
        <v>48</v>
      </c>
      <c r="Q177" s="373" t="s">
        <v>48</v>
      </c>
    </row>
    <row r="178" spans="1:17">
      <c r="A178" s="371" t="s">
        <v>925</v>
      </c>
      <c r="B178" s="374">
        <v>32900</v>
      </c>
      <c r="C178" s="375">
        <v>23900</v>
      </c>
      <c r="D178" s="375">
        <v>28900</v>
      </c>
      <c r="E178" s="375">
        <v>8900</v>
      </c>
      <c r="F178" s="375">
        <v>3900</v>
      </c>
      <c r="G178" s="375">
        <v>0</v>
      </c>
      <c r="H178" s="375">
        <v>0</v>
      </c>
      <c r="I178" s="375">
        <v>0</v>
      </c>
      <c r="J178" s="375">
        <v>0</v>
      </c>
      <c r="K178" s="375">
        <v>0</v>
      </c>
      <c r="L178" s="375" t="s">
        <v>48</v>
      </c>
      <c r="M178" s="375" t="s">
        <v>48</v>
      </c>
      <c r="N178" s="375" t="s">
        <v>48</v>
      </c>
      <c r="O178" s="376" t="s">
        <v>15</v>
      </c>
      <c r="P178" s="373" t="s">
        <v>48</v>
      </c>
      <c r="Q178" s="373" t="s">
        <v>48</v>
      </c>
    </row>
    <row r="179" spans="1:17">
      <c r="A179" s="371" t="s">
        <v>926</v>
      </c>
      <c r="B179" s="260">
        <v>43900</v>
      </c>
      <c r="C179" s="327">
        <v>31900</v>
      </c>
      <c r="D179" s="327">
        <v>36900</v>
      </c>
      <c r="E179" s="327">
        <v>16900</v>
      </c>
      <c r="F179" s="327">
        <v>11900</v>
      </c>
      <c r="G179" s="327">
        <v>6900</v>
      </c>
      <c r="H179" s="327">
        <v>0</v>
      </c>
      <c r="I179" s="327">
        <v>0</v>
      </c>
      <c r="J179" s="327">
        <v>0</v>
      </c>
      <c r="K179" s="327">
        <v>0</v>
      </c>
      <c r="L179" s="327" t="s">
        <v>48</v>
      </c>
      <c r="M179" s="327" t="s">
        <v>48</v>
      </c>
      <c r="N179" s="327" t="s">
        <v>48</v>
      </c>
      <c r="O179" s="260" t="s">
        <v>15</v>
      </c>
      <c r="P179" s="260" t="s">
        <v>48</v>
      </c>
      <c r="Q179" s="373" t="s">
        <v>48</v>
      </c>
    </row>
    <row r="180" spans="1:17">
      <c r="A180" s="371" t="s">
        <v>870</v>
      </c>
      <c r="B180" s="260">
        <v>21900</v>
      </c>
      <c r="C180" s="327" t="s">
        <v>48</v>
      </c>
      <c r="D180" s="327" t="s">
        <v>48</v>
      </c>
      <c r="E180" s="327" t="s">
        <v>48</v>
      </c>
      <c r="F180" s="327" t="s">
        <v>48</v>
      </c>
      <c r="G180" s="327" t="s">
        <v>48</v>
      </c>
      <c r="H180" s="327" t="s">
        <v>48</v>
      </c>
      <c r="I180" s="327" t="s">
        <v>48</v>
      </c>
      <c r="J180" s="327" t="s">
        <v>48</v>
      </c>
      <c r="K180" s="327" t="s">
        <v>48</v>
      </c>
      <c r="L180" s="327">
        <v>11900</v>
      </c>
      <c r="M180" s="327">
        <v>1900</v>
      </c>
      <c r="N180" s="327">
        <v>0</v>
      </c>
      <c r="O180" s="260" t="s">
        <v>49</v>
      </c>
      <c r="P180" s="260" t="s">
        <v>48</v>
      </c>
      <c r="Q180" s="373" t="s">
        <v>48</v>
      </c>
    </row>
    <row r="181" spans="1:17">
      <c r="A181" s="371" t="s">
        <v>915</v>
      </c>
      <c r="B181" s="260">
        <v>191900</v>
      </c>
      <c r="C181" s="327">
        <v>150900</v>
      </c>
      <c r="D181" s="327">
        <v>160900</v>
      </c>
      <c r="E181" s="327">
        <v>135900</v>
      </c>
      <c r="F181" s="327">
        <v>130900</v>
      </c>
      <c r="G181" s="327">
        <v>125900</v>
      </c>
      <c r="H181" s="327">
        <v>115900</v>
      </c>
      <c r="I181" s="327">
        <v>110900</v>
      </c>
      <c r="J181" s="327">
        <v>100900</v>
      </c>
      <c r="K181" s="327">
        <v>0</v>
      </c>
      <c r="L181" s="327" t="s">
        <v>48</v>
      </c>
      <c r="M181" s="327" t="s">
        <v>48</v>
      </c>
      <c r="N181" s="327" t="s">
        <v>48</v>
      </c>
      <c r="O181" s="260" t="s">
        <v>557</v>
      </c>
      <c r="P181" s="260" t="s">
        <v>48</v>
      </c>
      <c r="Q181" s="373" t="s">
        <v>48</v>
      </c>
    </row>
    <row r="182" spans="1:17">
      <c r="A182" s="371" t="s">
        <v>916</v>
      </c>
      <c r="B182" s="260">
        <v>191900</v>
      </c>
      <c r="C182" s="327">
        <v>150900</v>
      </c>
      <c r="D182" s="327">
        <v>160900</v>
      </c>
      <c r="E182" s="327">
        <v>135900</v>
      </c>
      <c r="F182" s="327">
        <v>130900</v>
      </c>
      <c r="G182" s="327">
        <v>125900</v>
      </c>
      <c r="H182" s="327">
        <v>115900</v>
      </c>
      <c r="I182" s="327">
        <v>110900</v>
      </c>
      <c r="J182" s="327">
        <v>100900</v>
      </c>
      <c r="K182" s="327">
        <v>0</v>
      </c>
      <c r="L182" s="327" t="s">
        <v>48</v>
      </c>
      <c r="M182" s="327" t="s">
        <v>48</v>
      </c>
      <c r="N182" s="327" t="s">
        <v>48</v>
      </c>
      <c r="O182" s="260" t="s">
        <v>557</v>
      </c>
      <c r="P182" s="260" t="s">
        <v>48</v>
      </c>
      <c r="Q182" s="373" t="s">
        <v>48</v>
      </c>
    </row>
    <row r="183" spans="1:17">
      <c r="A183" s="371" t="s">
        <v>854</v>
      </c>
      <c r="B183" s="260">
        <v>18900</v>
      </c>
      <c r="C183" s="327" t="s">
        <v>48</v>
      </c>
      <c r="D183" s="327" t="s">
        <v>48</v>
      </c>
      <c r="E183" s="327" t="s">
        <v>48</v>
      </c>
      <c r="F183" s="327" t="s">
        <v>48</v>
      </c>
      <c r="G183" s="327" t="s">
        <v>48</v>
      </c>
      <c r="H183" s="327" t="s">
        <v>48</v>
      </c>
      <c r="I183" s="327" t="s">
        <v>48</v>
      </c>
      <c r="J183" s="327" t="s">
        <v>48</v>
      </c>
      <c r="K183" s="327" t="s">
        <v>48</v>
      </c>
      <c r="L183" s="327">
        <v>9900</v>
      </c>
      <c r="M183" s="327">
        <v>0</v>
      </c>
      <c r="N183" s="327">
        <v>0</v>
      </c>
      <c r="O183" s="260" t="s">
        <v>49</v>
      </c>
      <c r="P183" s="260" t="s">
        <v>48</v>
      </c>
      <c r="Q183" s="373" t="s">
        <v>48</v>
      </c>
    </row>
  </sheetData>
  <autoFilter ref="A2:Q57" xr:uid="{00000000-0009-0000-0000-000002000000}">
    <sortState xmlns:xlrd2="http://schemas.microsoft.com/office/spreadsheetml/2017/richdata2" ref="A3:Q178">
      <sortCondition ref="A2:A57"/>
    </sortState>
  </autoFilter>
  <sortState xmlns:xlrd2="http://schemas.microsoft.com/office/spreadsheetml/2017/richdata2" ref="A4:U51">
    <sortCondition ref="A2"/>
  </sortState>
  <phoneticPr fontId="80" type="noConversion"/>
  <pageMargins left="0.7" right="0.7" top="0.75" bottom="0.75" header="0.3" footer="0.3"/>
  <pageSetup paperSize="9" orientation="portrait" r:id="rId1"/>
  <headerFooter>
    <oddFooter>&amp;L_x000D_&amp;1#&amp;"Calibri"&amp;10&amp;K000000 C2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E49"/>
  <sheetViews>
    <sheetView showGridLines="0" topLeftCell="A3" zoomScaleNormal="100" workbookViewId="0">
      <selection activeCell="A3" sqref="A3:E17"/>
    </sheetView>
  </sheetViews>
  <sheetFormatPr defaultColWidth="9.140625" defaultRowHeight="16.5"/>
  <cols>
    <col min="1" max="1" width="47.85546875" style="2" bestFit="1" customWidth="1"/>
    <col min="2" max="2" width="85.42578125" style="2" bestFit="1" customWidth="1"/>
    <col min="3" max="3" width="32" style="260" bestFit="1" customWidth="1"/>
    <col min="4" max="4" width="35.85546875" style="2" bestFit="1" customWidth="1"/>
    <col min="5" max="5" width="12.42578125" style="2" customWidth="1"/>
    <col min="6" max="6" width="54.5703125" style="2" bestFit="1" customWidth="1"/>
    <col min="7" max="16384" width="9.140625" style="2"/>
  </cols>
  <sheetData>
    <row r="1" spans="1:5">
      <c r="A1" s="359" t="s">
        <v>81</v>
      </c>
      <c r="B1" s="359" t="s">
        <v>82</v>
      </c>
      <c r="C1" s="359" t="s">
        <v>83</v>
      </c>
      <c r="D1" s="359" t="s">
        <v>84</v>
      </c>
      <c r="E1" s="359" t="s">
        <v>783</v>
      </c>
    </row>
    <row r="2" spans="1:5">
      <c r="A2" s="361" t="s">
        <v>68</v>
      </c>
      <c r="B2" s="361" t="s">
        <v>68</v>
      </c>
      <c r="C2" s="361"/>
      <c r="D2" s="361"/>
      <c r="E2" s="361">
        <v>0</v>
      </c>
    </row>
    <row r="3" spans="1:5">
      <c r="A3" s="389" t="s">
        <v>962</v>
      </c>
      <c r="B3" s="389" t="s">
        <v>44</v>
      </c>
      <c r="C3" s="389"/>
      <c r="D3" s="389"/>
      <c r="E3" s="389">
        <v>0</v>
      </c>
    </row>
    <row r="4" spans="1:5">
      <c r="A4" s="389" t="s">
        <v>963</v>
      </c>
      <c r="B4" s="389" t="s">
        <v>44</v>
      </c>
      <c r="C4" s="389"/>
      <c r="D4" s="389"/>
      <c r="E4" s="389">
        <v>0</v>
      </c>
    </row>
    <row r="5" spans="1:5">
      <c r="A5" s="389" t="s">
        <v>964</v>
      </c>
      <c r="B5" s="389" t="s">
        <v>44</v>
      </c>
      <c r="C5" s="389"/>
      <c r="D5" s="389"/>
      <c r="E5" s="389">
        <v>0</v>
      </c>
    </row>
    <row r="6" spans="1:5">
      <c r="A6" s="389" t="s">
        <v>965</v>
      </c>
      <c r="B6" s="389" t="s">
        <v>971</v>
      </c>
      <c r="C6" s="389"/>
      <c r="D6" s="389"/>
      <c r="E6" s="389">
        <v>1</v>
      </c>
    </row>
    <row r="7" spans="1:5">
      <c r="A7" s="389" t="s">
        <v>966</v>
      </c>
      <c r="B7" s="389" t="s">
        <v>972</v>
      </c>
      <c r="C7" s="389"/>
      <c r="D7" s="389"/>
      <c r="E7" s="389">
        <v>1</v>
      </c>
    </row>
    <row r="8" spans="1:5">
      <c r="A8" s="389" t="s">
        <v>967</v>
      </c>
      <c r="B8" s="389" t="s">
        <v>973</v>
      </c>
      <c r="C8" s="389"/>
      <c r="D8" s="389"/>
      <c r="E8" s="389">
        <v>1</v>
      </c>
    </row>
    <row r="9" spans="1:5">
      <c r="A9" s="389" t="s">
        <v>968</v>
      </c>
      <c r="B9" s="389" t="s">
        <v>973</v>
      </c>
      <c r="C9" s="389"/>
      <c r="D9" s="389"/>
      <c r="E9" s="389">
        <v>1</v>
      </c>
    </row>
    <row r="10" spans="1:5">
      <c r="A10" s="389" t="s">
        <v>969</v>
      </c>
      <c r="B10" s="389" t="s">
        <v>975</v>
      </c>
      <c r="C10" s="389"/>
      <c r="D10" s="389"/>
      <c r="E10" s="389">
        <v>1</v>
      </c>
    </row>
    <row r="11" spans="1:5">
      <c r="A11" s="389" t="s">
        <v>970</v>
      </c>
      <c r="B11" s="389" t="s">
        <v>976</v>
      </c>
      <c r="C11" s="389"/>
      <c r="D11" s="389"/>
      <c r="E11" s="389">
        <v>1</v>
      </c>
    </row>
    <row r="12" spans="1:5" s="363" customFormat="1">
      <c r="A12" s="388" t="s">
        <v>871</v>
      </c>
      <c r="B12" s="362" t="s">
        <v>972</v>
      </c>
      <c r="C12" s="362" t="s">
        <v>49</v>
      </c>
      <c r="D12" s="362"/>
      <c r="E12" s="362">
        <v>1</v>
      </c>
    </row>
    <row r="13" spans="1:5" s="363" customFormat="1">
      <c r="A13" s="388" t="s">
        <v>872</v>
      </c>
      <c r="B13" s="362" t="s">
        <v>973</v>
      </c>
      <c r="C13" s="362" t="s">
        <v>18</v>
      </c>
      <c r="D13" s="362"/>
      <c r="E13" s="362">
        <v>1</v>
      </c>
    </row>
    <row r="14" spans="1:5" s="363" customFormat="1">
      <c r="A14" s="388" t="s">
        <v>873</v>
      </c>
      <c r="B14" s="362" t="s">
        <v>974</v>
      </c>
      <c r="C14" s="362" t="s">
        <v>18</v>
      </c>
      <c r="D14" s="362"/>
      <c r="E14" s="362">
        <v>1</v>
      </c>
    </row>
    <row r="15" spans="1:5" s="363" customFormat="1">
      <c r="A15" s="388" t="s">
        <v>874</v>
      </c>
      <c r="B15" s="362" t="s">
        <v>977</v>
      </c>
      <c r="C15" s="362" t="s">
        <v>273</v>
      </c>
      <c r="D15" s="362"/>
      <c r="E15" s="362">
        <v>1</v>
      </c>
    </row>
    <row r="16" spans="1:5">
      <c r="A16" s="358" t="s">
        <v>781</v>
      </c>
      <c r="B16" s="358" t="s">
        <v>973</v>
      </c>
      <c r="C16" s="328" t="s">
        <v>18</v>
      </c>
      <c r="D16" s="145"/>
      <c r="E16" s="145">
        <v>1</v>
      </c>
    </row>
    <row r="17" spans="1:5">
      <c r="A17" s="358" t="s">
        <v>782</v>
      </c>
      <c r="B17" s="358" t="s">
        <v>973</v>
      </c>
      <c r="C17" s="328" t="s">
        <v>18</v>
      </c>
      <c r="D17" s="145"/>
      <c r="E17" s="145">
        <v>1</v>
      </c>
    </row>
    <row r="18" spans="1:5">
      <c r="A18" s="365" t="s">
        <v>498</v>
      </c>
      <c r="B18" s="365" t="s">
        <v>44</v>
      </c>
      <c r="C18" s="328" t="s">
        <v>49</v>
      </c>
      <c r="D18" s="145" t="s">
        <v>86</v>
      </c>
      <c r="E18" s="145">
        <v>0</v>
      </c>
    </row>
    <row r="19" spans="1:5">
      <c r="A19" s="365" t="s">
        <v>499</v>
      </c>
      <c r="B19" s="365" t="s">
        <v>44</v>
      </c>
      <c r="C19" s="328" t="s">
        <v>49</v>
      </c>
      <c r="D19" s="145" t="s">
        <v>86</v>
      </c>
      <c r="E19" s="145">
        <v>0</v>
      </c>
    </row>
    <row r="20" spans="1:5">
      <c r="A20" s="365" t="s">
        <v>500</v>
      </c>
      <c r="B20" s="365" t="s">
        <v>44</v>
      </c>
      <c r="C20" s="328" t="s">
        <v>49</v>
      </c>
      <c r="D20" s="145" t="s">
        <v>86</v>
      </c>
      <c r="E20" s="145">
        <v>0</v>
      </c>
    </row>
    <row r="21" spans="1:5">
      <c r="A21" s="365" t="s">
        <v>501</v>
      </c>
      <c r="B21" s="365" t="s">
        <v>44</v>
      </c>
      <c r="C21" s="328" t="s">
        <v>49</v>
      </c>
      <c r="D21" s="145" t="s">
        <v>86</v>
      </c>
      <c r="E21" s="145">
        <v>0</v>
      </c>
    </row>
    <row r="22" spans="1:5">
      <c r="A22" s="365" t="s">
        <v>502</v>
      </c>
      <c r="B22" s="365" t="s">
        <v>44</v>
      </c>
      <c r="C22" s="328" t="s">
        <v>49</v>
      </c>
      <c r="D22" s="145" t="s">
        <v>86</v>
      </c>
      <c r="E22" s="145">
        <v>0</v>
      </c>
    </row>
    <row r="23" spans="1:5">
      <c r="A23" s="365" t="s">
        <v>503</v>
      </c>
      <c r="B23" s="365" t="s">
        <v>44</v>
      </c>
      <c r="C23" s="328" t="s">
        <v>49</v>
      </c>
      <c r="D23" s="145" t="s">
        <v>86</v>
      </c>
      <c r="E23" s="145">
        <v>0</v>
      </c>
    </row>
    <row r="24" spans="1:5">
      <c r="A24" s="365" t="s">
        <v>504</v>
      </c>
      <c r="B24" s="365" t="s">
        <v>44</v>
      </c>
      <c r="C24" s="328" t="s">
        <v>49</v>
      </c>
      <c r="D24" s="145" t="s">
        <v>86</v>
      </c>
      <c r="E24" s="145">
        <v>0</v>
      </c>
    </row>
    <row r="25" spans="1:5">
      <c r="A25" s="365" t="s">
        <v>505</v>
      </c>
      <c r="B25" s="365" t="s">
        <v>44</v>
      </c>
      <c r="C25" s="328" t="s">
        <v>49</v>
      </c>
      <c r="D25" s="145" t="s">
        <v>86</v>
      </c>
      <c r="E25" s="145">
        <v>0</v>
      </c>
    </row>
    <row r="26" spans="1:5">
      <c r="A26" s="365" t="s">
        <v>506</v>
      </c>
      <c r="B26" s="365" t="s">
        <v>44</v>
      </c>
      <c r="C26" s="328" t="s">
        <v>49</v>
      </c>
      <c r="D26" s="145" t="s">
        <v>86</v>
      </c>
      <c r="E26" s="145">
        <v>0</v>
      </c>
    </row>
    <row r="27" spans="1:5">
      <c r="A27" s="365" t="s">
        <v>507</v>
      </c>
      <c r="B27" s="365" t="s">
        <v>44</v>
      </c>
      <c r="C27" s="328" t="s">
        <v>49</v>
      </c>
      <c r="D27" s="145" t="s">
        <v>86</v>
      </c>
      <c r="E27" s="145">
        <v>0</v>
      </c>
    </row>
    <row r="28" spans="1:5">
      <c r="A28" s="365" t="s">
        <v>508</v>
      </c>
      <c r="B28" s="365" t="s">
        <v>44</v>
      </c>
      <c r="C28" s="328" t="s">
        <v>49</v>
      </c>
      <c r="D28" s="145" t="s">
        <v>86</v>
      </c>
      <c r="E28" s="145">
        <v>0</v>
      </c>
    </row>
    <row r="29" spans="1:5">
      <c r="A29" s="364" t="s">
        <v>617</v>
      </c>
      <c r="B29" s="364" t="s">
        <v>525</v>
      </c>
      <c r="C29" s="366" t="s">
        <v>49</v>
      </c>
      <c r="D29" s="364"/>
      <c r="E29" s="364"/>
    </row>
    <row r="30" spans="1:5">
      <c r="A30" s="364" t="s">
        <v>618</v>
      </c>
      <c r="B30" s="364" t="s">
        <v>525</v>
      </c>
      <c r="C30" s="366" t="s">
        <v>49</v>
      </c>
      <c r="D30" s="364"/>
      <c r="E30" s="364"/>
    </row>
    <row r="31" spans="1:5">
      <c r="A31" s="364" t="s">
        <v>619</v>
      </c>
      <c r="B31" s="364" t="s">
        <v>525</v>
      </c>
      <c r="C31" s="366" t="s">
        <v>49</v>
      </c>
      <c r="D31" s="364"/>
      <c r="E31" s="364"/>
    </row>
    <row r="32" spans="1:5">
      <c r="A32" s="364" t="s">
        <v>620</v>
      </c>
      <c r="B32" s="364" t="s">
        <v>525</v>
      </c>
      <c r="C32" s="366" t="s">
        <v>49</v>
      </c>
      <c r="D32" s="364"/>
      <c r="E32" s="364"/>
    </row>
    <row r="33" spans="1:5">
      <c r="A33" s="364" t="s">
        <v>528</v>
      </c>
      <c r="B33" s="364" t="s">
        <v>525</v>
      </c>
      <c r="C33" s="366" t="s">
        <v>49</v>
      </c>
      <c r="D33" s="364"/>
      <c r="E33" s="364"/>
    </row>
    <row r="34" spans="1:5">
      <c r="A34" s="364" t="s">
        <v>526</v>
      </c>
      <c r="B34" s="364" t="s">
        <v>526</v>
      </c>
      <c r="C34" s="366" t="s">
        <v>49</v>
      </c>
      <c r="D34" s="364"/>
      <c r="E34" s="364"/>
    </row>
    <row r="35" spans="1:5">
      <c r="A35" s="364" t="s">
        <v>621</v>
      </c>
      <c r="B35" s="364" t="s">
        <v>527</v>
      </c>
      <c r="C35" s="366" t="s">
        <v>49</v>
      </c>
      <c r="D35" s="364"/>
      <c r="E35" s="364"/>
    </row>
    <row r="36" spans="1:5">
      <c r="A36" s="364" t="s">
        <v>529</v>
      </c>
      <c r="B36" s="364" t="s">
        <v>527</v>
      </c>
      <c r="C36" s="366" t="s">
        <v>49</v>
      </c>
      <c r="D36" s="364"/>
      <c r="E36" s="364"/>
    </row>
    <row r="37" spans="1:5">
      <c r="A37" s="364" t="s">
        <v>622</v>
      </c>
      <c r="B37" s="364" t="s">
        <v>527</v>
      </c>
      <c r="C37" s="366" t="s">
        <v>49</v>
      </c>
      <c r="D37" s="364"/>
      <c r="E37" s="364"/>
    </row>
    <row r="38" spans="1:5">
      <c r="A38" s="364" t="s">
        <v>447</v>
      </c>
      <c r="B38" s="364" t="s">
        <v>527</v>
      </c>
      <c r="C38" s="366" t="s">
        <v>49</v>
      </c>
      <c r="D38" s="364"/>
      <c r="E38" s="364"/>
    </row>
    <row r="39" spans="1:5">
      <c r="A39" s="367" t="s">
        <v>491</v>
      </c>
      <c r="B39" s="367" t="s">
        <v>490</v>
      </c>
      <c r="C39" s="367" t="s">
        <v>49</v>
      </c>
      <c r="D39" s="367" t="s">
        <v>85</v>
      </c>
      <c r="E39" s="367">
        <v>0</v>
      </c>
    </row>
    <row r="41" spans="1:5">
      <c r="C41" s="2"/>
    </row>
    <row r="42" spans="1:5">
      <c r="C42" s="2"/>
    </row>
    <row r="43" spans="1:5">
      <c r="C43" s="2"/>
    </row>
    <row r="44" spans="1:5">
      <c r="C44" s="2"/>
    </row>
    <row r="45" spans="1:5">
      <c r="C45" s="2"/>
    </row>
    <row r="46" spans="1:5">
      <c r="C46" s="2"/>
    </row>
    <row r="47" spans="1:5">
      <c r="C47" s="2"/>
    </row>
    <row r="48" spans="1:5">
      <c r="C48" s="2"/>
    </row>
    <row r="49" spans="3:3">
      <c r="C49" s="2"/>
    </row>
  </sheetData>
  <autoFilter ref="A1:D39" xr:uid="{00000000-0009-0000-0000-000003000000}"/>
  <pageMargins left="0.7" right="0.7" top="0.75" bottom="0.75" header="0.3" footer="0.3"/>
  <pageSetup paperSize="9" orientation="portrait" r:id="rId1"/>
  <headerFooter>
    <oddFooter>&amp;L_x000D_&amp;1#&amp;"Calibri"&amp;10&amp;K000000 C2 General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1:B64"/>
  <sheetViews>
    <sheetView showGridLines="0" topLeftCell="A46" zoomScale="80" zoomScaleNormal="80" workbookViewId="0"/>
  </sheetViews>
  <sheetFormatPr defaultColWidth="9.140625" defaultRowHeight="16.5"/>
  <cols>
    <col min="1" max="1" width="92.140625" style="2" bestFit="1" customWidth="1"/>
    <col min="2" max="2" width="105.85546875" style="2" customWidth="1"/>
    <col min="3" max="16384" width="9.140625" style="2"/>
  </cols>
  <sheetData>
    <row r="1" spans="1:2">
      <c r="A1" s="359" t="s">
        <v>87</v>
      </c>
      <c r="B1" s="359" t="s">
        <v>82</v>
      </c>
    </row>
    <row r="2" spans="1:2">
      <c r="A2" s="145" t="s">
        <v>44</v>
      </c>
      <c r="B2" s="145" t="s">
        <v>44</v>
      </c>
    </row>
    <row r="3" spans="1:2">
      <c r="A3" s="145" t="s">
        <v>88</v>
      </c>
      <c r="B3" s="145" t="s">
        <v>88</v>
      </c>
    </row>
    <row r="4" spans="1:2">
      <c r="A4" s="145" t="s">
        <v>317</v>
      </c>
      <c r="B4" s="145" t="s">
        <v>44</v>
      </c>
    </row>
    <row r="5" spans="1:2">
      <c r="A5" s="145" t="s">
        <v>318</v>
      </c>
      <c r="B5" s="145" t="s">
        <v>44</v>
      </c>
    </row>
    <row r="6" spans="1:2">
      <c r="A6" s="145" t="s">
        <v>319</v>
      </c>
      <c r="B6" s="145" t="s">
        <v>44</v>
      </c>
    </row>
    <row r="7" spans="1:2">
      <c r="A7" s="145" t="s">
        <v>320</v>
      </c>
      <c r="B7" s="145" t="s">
        <v>44</v>
      </c>
    </row>
    <row r="8" spans="1:2">
      <c r="A8" s="145" t="s">
        <v>321</v>
      </c>
      <c r="B8" s="145" t="s">
        <v>44</v>
      </c>
    </row>
    <row r="9" spans="1:2">
      <c r="A9" s="145" t="s">
        <v>322</v>
      </c>
      <c r="B9" s="145" t="s">
        <v>44</v>
      </c>
    </row>
    <row r="10" spans="1:2">
      <c r="A10" s="145" t="s">
        <v>323</v>
      </c>
      <c r="B10" s="145" t="s">
        <v>44</v>
      </c>
    </row>
    <row r="11" spans="1:2">
      <c r="A11" s="145" t="s">
        <v>324</v>
      </c>
      <c r="B11" s="145" t="s">
        <v>44</v>
      </c>
    </row>
    <row r="12" spans="1:2">
      <c r="A12" s="145" t="s">
        <v>325</v>
      </c>
      <c r="B12" s="145" t="s">
        <v>44</v>
      </c>
    </row>
    <row r="13" spans="1:2">
      <c r="A13" s="145" t="s">
        <v>326</v>
      </c>
      <c r="B13" s="145" t="s">
        <v>44</v>
      </c>
    </row>
    <row r="14" spans="1:2">
      <c r="A14" s="145" t="s">
        <v>327</v>
      </c>
      <c r="B14" s="145" t="s">
        <v>44</v>
      </c>
    </row>
    <row r="15" spans="1:2">
      <c r="A15" s="145" t="s">
        <v>328</v>
      </c>
      <c r="B15" s="145" t="s">
        <v>44</v>
      </c>
    </row>
    <row r="16" spans="1:2">
      <c r="A16" s="145" t="s">
        <v>329</v>
      </c>
      <c r="B16" s="145" t="s">
        <v>44</v>
      </c>
    </row>
    <row r="17" spans="1:2">
      <c r="A17" s="145" t="s">
        <v>330</v>
      </c>
      <c r="B17" s="145" t="s">
        <v>44</v>
      </c>
    </row>
    <row r="18" spans="1:2">
      <c r="A18" s="145" t="s">
        <v>331</v>
      </c>
      <c r="B18" s="145" t="s">
        <v>44</v>
      </c>
    </row>
    <row r="19" spans="1:2">
      <c r="A19" s="145" t="s">
        <v>332</v>
      </c>
      <c r="B19" s="145" t="s">
        <v>44</v>
      </c>
    </row>
    <row r="20" spans="1:2">
      <c r="A20" s="145" t="s">
        <v>518</v>
      </c>
      <c r="B20" s="145" t="s">
        <v>44</v>
      </c>
    </row>
    <row r="21" spans="1:2">
      <c r="A21" s="145" t="s">
        <v>519</v>
      </c>
      <c r="B21" s="145" t="s">
        <v>44</v>
      </c>
    </row>
    <row r="22" spans="1:2">
      <c r="A22" s="145" t="s">
        <v>454</v>
      </c>
      <c r="B22" s="145" t="s">
        <v>44</v>
      </c>
    </row>
    <row r="23" spans="1:2">
      <c r="A23" s="145" t="s">
        <v>522</v>
      </c>
      <c r="B23" s="145" t="s">
        <v>44</v>
      </c>
    </row>
    <row r="24" spans="1:2">
      <c r="A24" s="145" t="s">
        <v>333</v>
      </c>
      <c r="B24" s="145" t="s">
        <v>44</v>
      </c>
    </row>
    <row r="25" spans="1:2">
      <c r="A25" s="145" t="s">
        <v>334</v>
      </c>
      <c r="B25" s="145" t="s">
        <v>44</v>
      </c>
    </row>
    <row r="26" spans="1:2">
      <c r="A26" s="145" t="s">
        <v>335</v>
      </c>
      <c r="B26" s="145" t="s">
        <v>44</v>
      </c>
    </row>
    <row r="27" spans="1:2">
      <c r="A27" s="145" t="s">
        <v>336</v>
      </c>
      <c r="B27" s="145" t="s">
        <v>44</v>
      </c>
    </row>
    <row r="28" spans="1:2">
      <c r="A28" s="358" t="s">
        <v>660</v>
      </c>
      <c r="B28" s="145" t="s">
        <v>44</v>
      </c>
    </row>
    <row r="29" spans="1:2">
      <c r="A29" s="358" t="s">
        <v>661</v>
      </c>
      <c r="B29" s="145" t="s">
        <v>44</v>
      </c>
    </row>
    <row r="30" spans="1:2">
      <c r="A30" s="358" t="s">
        <v>597</v>
      </c>
      <c r="B30" s="145" t="s">
        <v>44</v>
      </c>
    </row>
    <row r="31" spans="1:2">
      <c r="A31" s="358" t="s">
        <v>598</v>
      </c>
      <c r="B31" s="145" t="s">
        <v>44</v>
      </c>
    </row>
    <row r="32" spans="1:2">
      <c r="A32" s="358" t="s">
        <v>599</v>
      </c>
      <c r="B32" s="145" t="s">
        <v>44</v>
      </c>
    </row>
    <row r="33" spans="1:2">
      <c r="A33" s="358" t="s">
        <v>600</v>
      </c>
      <c r="B33" s="145" t="s">
        <v>44</v>
      </c>
    </row>
    <row r="34" spans="1:2">
      <c r="A34" s="358" t="s">
        <v>601</v>
      </c>
      <c r="B34" s="145" t="s">
        <v>44</v>
      </c>
    </row>
    <row r="35" spans="1:2">
      <c r="A35" s="358" t="s">
        <v>602</v>
      </c>
      <c r="B35" s="145" t="s">
        <v>44</v>
      </c>
    </row>
    <row r="36" spans="1:2">
      <c r="A36" s="145" t="s">
        <v>520</v>
      </c>
      <c r="B36" s="145" t="s">
        <v>44</v>
      </c>
    </row>
    <row r="37" spans="1:2">
      <c r="A37" s="145" t="s">
        <v>521</v>
      </c>
      <c r="B37" s="145" t="s">
        <v>44</v>
      </c>
    </row>
    <row r="38" spans="1:2">
      <c r="A38" s="145" t="s">
        <v>455</v>
      </c>
      <c r="B38" s="145" t="s">
        <v>44</v>
      </c>
    </row>
    <row r="39" spans="1:2">
      <c r="A39" s="145" t="s">
        <v>523</v>
      </c>
      <c r="B39" s="145" t="s">
        <v>44</v>
      </c>
    </row>
    <row r="40" spans="1:2">
      <c r="A40" s="358" t="s">
        <v>662</v>
      </c>
      <c r="B40" s="145" t="s">
        <v>44</v>
      </c>
    </row>
    <row r="41" spans="1:2">
      <c r="A41" s="358" t="s">
        <v>663</v>
      </c>
      <c r="B41" s="145" t="s">
        <v>44</v>
      </c>
    </row>
    <row r="42" spans="1:2">
      <c r="A42" s="145" t="s">
        <v>337</v>
      </c>
      <c r="B42" s="145" t="s">
        <v>44</v>
      </c>
    </row>
    <row r="43" spans="1:2">
      <c r="A43" s="145" t="s">
        <v>338</v>
      </c>
      <c r="B43" s="145" t="s">
        <v>44</v>
      </c>
    </row>
    <row r="44" spans="1:2">
      <c r="A44" s="145" t="s">
        <v>339</v>
      </c>
      <c r="B44" s="145" t="s">
        <v>44</v>
      </c>
    </row>
    <row r="45" spans="1:2">
      <c r="A45" s="145" t="s">
        <v>340</v>
      </c>
      <c r="B45" s="145" t="s">
        <v>44</v>
      </c>
    </row>
    <row r="46" spans="1:2">
      <c r="A46" s="358" t="s">
        <v>610</v>
      </c>
      <c r="B46" s="145" t="s">
        <v>44</v>
      </c>
    </row>
    <row r="47" spans="1:2">
      <c r="A47" s="358" t="s">
        <v>611</v>
      </c>
      <c r="B47" s="145" t="s">
        <v>44</v>
      </c>
    </row>
    <row r="48" spans="1:2">
      <c r="A48" s="358" t="s">
        <v>612</v>
      </c>
      <c r="B48" s="145" t="s">
        <v>44</v>
      </c>
    </row>
    <row r="49" spans="1:2">
      <c r="A49" s="358" t="s">
        <v>609</v>
      </c>
      <c r="B49" s="145" t="s">
        <v>44</v>
      </c>
    </row>
    <row r="50" spans="1:2">
      <c r="A50" s="358" t="s">
        <v>608</v>
      </c>
      <c r="B50" s="145" t="s">
        <v>44</v>
      </c>
    </row>
    <row r="51" spans="1:2">
      <c r="A51" s="358" t="s">
        <v>607</v>
      </c>
      <c r="B51" s="145" t="s">
        <v>44</v>
      </c>
    </row>
    <row r="52" spans="1:2">
      <c r="A52" s="358" t="s">
        <v>824</v>
      </c>
      <c r="B52" s="145" t="s">
        <v>44</v>
      </c>
    </row>
    <row r="53" spans="1:2">
      <c r="A53" s="358" t="s">
        <v>825</v>
      </c>
      <c r="B53" s="145" t="s">
        <v>44</v>
      </c>
    </row>
    <row r="54" spans="1:2">
      <c r="A54" s="358" t="s">
        <v>826</v>
      </c>
      <c r="B54" s="145" t="s">
        <v>44</v>
      </c>
    </row>
    <row r="55" spans="1:2">
      <c r="A55" s="358" t="s">
        <v>603</v>
      </c>
      <c r="B55" s="145" t="s">
        <v>44</v>
      </c>
    </row>
    <row r="56" spans="1:2">
      <c r="A56" s="358" t="s">
        <v>604</v>
      </c>
      <c r="B56" s="145" t="s">
        <v>44</v>
      </c>
    </row>
    <row r="57" spans="1:2">
      <c r="A57" s="358" t="s">
        <v>605</v>
      </c>
      <c r="B57" s="145" t="s">
        <v>44</v>
      </c>
    </row>
    <row r="58" spans="1:2">
      <c r="A58" s="358" t="s">
        <v>606</v>
      </c>
      <c r="B58" s="145" t="s">
        <v>44</v>
      </c>
    </row>
    <row r="59" spans="1:2">
      <c r="A59" s="145" t="s">
        <v>345</v>
      </c>
      <c r="B59" s="145" t="s">
        <v>44</v>
      </c>
    </row>
    <row r="60" spans="1:2">
      <c r="A60" s="145" t="s">
        <v>346</v>
      </c>
      <c r="B60" s="145" t="s">
        <v>44</v>
      </c>
    </row>
    <row r="61" spans="1:2">
      <c r="A61" s="145" t="s">
        <v>347</v>
      </c>
      <c r="B61" s="145" t="s">
        <v>44</v>
      </c>
    </row>
    <row r="62" spans="1:2">
      <c r="A62" s="145" t="s">
        <v>90</v>
      </c>
      <c r="B62" s="145" t="s">
        <v>44</v>
      </c>
    </row>
    <row r="63" spans="1:2">
      <c r="A63" s="145" t="s">
        <v>91</v>
      </c>
      <c r="B63" s="145" t="s">
        <v>44</v>
      </c>
    </row>
    <row r="64" spans="1:2">
      <c r="A64" s="145" t="s">
        <v>92</v>
      </c>
      <c r="B64" s="145" t="s">
        <v>44</v>
      </c>
    </row>
  </sheetData>
  <autoFilter ref="A1:B58" xr:uid="{00000000-0009-0000-0000-000004000000}"/>
  <pageMargins left="0.7" right="0.7" top="0.75" bottom="0.75" header="0.3" footer="0.3"/>
  <pageSetup paperSize="9" orientation="portrait" r:id="rId1"/>
  <headerFooter>
    <oddFooter>&amp;L_x000D_&amp;1#&amp;"Calibri"&amp;10&amp;K000000 C2 General</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55BC-4BE5-463D-A468-08DBA6C8F084}">
  <sheetPr codeName="Sheet3"/>
  <dimension ref="A1:AD42"/>
  <sheetViews>
    <sheetView zoomScaleNormal="100" zoomScaleSheetLayoutView="90" zoomScalePageLayoutView="50" workbookViewId="0">
      <selection sqref="A1:X1"/>
    </sheetView>
  </sheetViews>
  <sheetFormatPr defaultColWidth="9.140625" defaultRowHeight="16.5" zeroHeight="1"/>
  <cols>
    <col min="1" max="1" width="17.140625" style="2" customWidth="1"/>
    <col min="2" max="2" width="12.42578125" style="2" hidden="1" customWidth="1"/>
    <col min="3" max="3" width="11.42578125" style="2" customWidth="1"/>
    <col min="4" max="4" width="13.28515625" style="2" customWidth="1"/>
    <col min="5" max="5" width="16.85546875" style="2" customWidth="1"/>
    <col min="6" max="6" width="10.5703125" style="2" customWidth="1"/>
    <col min="7" max="7" width="12.140625" style="2" customWidth="1"/>
    <col min="8" max="8" width="10.7109375" style="2" customWidth="1"/>
    <col min="9" max="9" width="11.85546875" style="2" customWidth="1"/>
    <col min="10" max="10" width="12" style="2" customWidth="1"/>
    <col min="11" max="11" width="11.7109375" style="2" customWidth="1"/>
    <col min="12" max="12" width="8.85546875" style="2" customWidth="1"/>
    <col min="13" max="13" width="8.5703125" style="2" customWidth="1"/>
    <col min="14" max="14" width="8.42578125" style="2" customWidth="1"/>
    <col min="15" max="15" width="8" style="2" customWidth="1"/>
    <col min="16" max="16" width="7.28515625" style="2" customWidth="1"/>
    <col min="17" max="19" width="9.140625" style="2"/>
    <col min="20" max="20" width="10" style="2" customWidth="1"/>
    <col min="21" max="21" width="9.140625" style="2"/>
    <col min="22" max="23" width="0" style="2" hidden="1" customWidth="1"/>
    <col min="24" max="24" width="9.140625" style="2"/>
    <col min="25" max="27" width="9.140625" style="2" customWidth="1"/>
    <col min="28" max="28" width="4.5703125" style="2" hidden="1" customWidth="1"/>
    <col min="29" max="29" width="12" style="2" customWidth="1"/>
    <col min="30" max="16384" width="9.140625" style="2"/>
  </cols>
  <sheetData>
    <row r="1" spans="1:30" ht="19.5">
      <c r="A1" s="482" t="s">
        <v>58</v>
      </c>
      <c r="B1" s="482"/>
      <c r="C1" s="482"/>
      <c r="D1" s="482"/>
      <c r="E1" s="482"/>
      <c r="F1" s="482"/>
      <c r="G1" s="482"/>
      <c r="H1" s="482"/>
      <c r="I1" s="482"/>
      <c r="J1" s="482"/>
      <c r="K1" s="482"/>
      <c r="L1" s="482"/>
      <c r="M1" s="482"/>
      <c r="N1" s="482"/>
      <c r="O1" s="482"/>
      <c r="P1" s="482"/>
      <c r="Q1" s="482"/>
      <c r="R1" s="482"/>
      <c r="S1" s="482"/>
      <c r="T1" s="482"/>
      <c r="U1" s="482"/>
      <c r="V1" s="482"/>
      <c r="W1" s="482"/>
      <c r="X1" s="482"/>
      <c r="AC1" s="125">
        <f>Megrendelő!Q1</f>
        <v>45936</v>
      </c>
      <c r="AD1" s="2" t="s">
        <v>312</v>
      </c>
    </row>
    <row r="2" spans="1:30" ht="14.25" customHeight="1">
      <c r="A2" s="483" t="s">
        <v>735</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row>
    <row r="3" spans="1:30" ht="27" customHeight="1">
      <c r="A3" s="483"/>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row>
    <row r="4" spans="1:30">
      <c r="A4" s="463" t="s">
        <v>732</v>
      </c>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row>
    <row r="5" spans="1:30">
      <c r="A5" s="485" t="s">
        <v>731</v>
      </c>
      <c r="B5" s="486"/>
      <c r="C5" s="486"/>
      <c r="D5" s="486"/>
      <c r="E5" s="486"/>
      <c r="F5" s="486"/>
      <c r="G5" s="486"/>
      <c r="H5" s="487"/>
      <c r="I5" s="488">
        <f>Megrendelő!C4</f>
        <v>0</v>
      </c>
      <c r="J5" s="489"/>
      <c r="K5" s="489"/>
      <c r="L5" s="489"/>
      <c r="M5" s="489"/>
      <c r="N5" s="489"/>
      <c r="O5" s="489"/>
      <c r="P5" s="489"/>
      <c r="Q5" s="489"/>
      <c r="R5" s="489"/>
      <c r="S5" s="489"/>
      <c r="T5" s="489"/>
      <c r="U5" s="489"/>
      <c r="V5" s="489"/>
      <c r="W5" s="489"/>
      <c r="X5" s="489"/>
      <c r="Y5" s="489"/>
      <c r="Z5" s="489"/>
      <c r="AA5" s="489"/>
      <c r="AB5" s="489"/>
      <c r="AC5" s="490"/>
    </row>
    <row r="6" spans="1:30">
      <c r="A6" s="126" t="s">
        <v>79</v>
      </c>
      <c r="B6" s="491" t="str">
        <f>CONCATENATE(Megrendelő!D6," ",Megrendelő!C6,", ",Megrendelő!E6," ",Megrendelő!F6," ",Megrendelő!G6)</f>
        <v xml:space="preserve"> ,   </v>
      </c>
      <c r="C6" s="491"/>
      <c r="D6" s="491"/>
      <c r="E6" s="491"/>
      <c r="F6" s="491"/>
      <c r="G6" s="491"/>
      <c r="H6" s="491"/>
      <c r="I6" s="492" t="s">
        <v>59</v>
      </c>
      <c r="J6" s="493"/>
      <c r="K6" s="494"/>
      <c r="L6" s="495"/>
      <c r="M6" s="495"/>
      <c r="N6" s="495"/>
      <c r="O6" s="495"/>
    </row>
    <row r="7" spans="1:30">
      <c r="A7" s="496" t="s">
        <v>60</v>
      </c>
      <c r="B7" s="494"/>
      <c r="C7" s="491">
        <f>Megrendelő!C9</f>
        <v>0</v>
      </c>
      <c r="D7" s="491"/>
      <c r="E7" s="127" t="s">
        <v>61</v>
      </c>
      <c r="F7" s="497">
        <f>Megrendelő!C10</f>
        <v>0</v>
      </c>
      <c r="G7" s="497"/>
      <c r="H7" s="497"/>
      <c r="I7" s="128" t="s">
        <v>62</v>
      </c>
      <c r="J7" s="129"/>
      <c r="K7" s="129"/>
      <c r="L7" s="130"/>
      <c r="M7" s="130"/>
      <c r="N7" s="130"/>
      <c r="O7" s="130"/>
    </row>
    <row r="8" spans="1:30">
      <c r="A8" s="129" t="s">
        <v>63</v>
      </c>
      <c r="B8" s="126"/>
      <c r="C8" s="498"/>
      <c r="D8" s="498"/>
      <c r="E8" s="128" t="s">
        <v>736</v>
      </c>
      <c r="F8" s="130"/>
      <c r="G8" s="130"/>
      <c r="H8" s="130"/>
      <c r="I8" s="129"/>
      <c r="J8" s="129"/>
      <c r="K8" s="129"/>
      <c r="L8" s="129"/>
      <c r="M8" s="129"/>
      <c r="N8" s="129"/>
      <c r="O8" s="129"/>
    </row>
    <row r="9" spans="1:30">
      <c r="A9" s="463" t="s">
        <v>64</v>
      </c>
      <c r="B9" s="464"/>
      <c r="C9" s="464"/>
      <c r="D9" s="464"/>
      <c r="E9" s="464"/>
      <c r="F9" s="464"/>
      <c r="G9" s="464"/>
      <c r="H9" s="464"/>
      <c r="I9" s="464"/>
      <c r="J9" s="464"/>
      <c r="K9" s="464"/>
      <c r="L9" s="464"/>
      <c r="M9" s="464"/>
      <c r="N9" s="464"/>
      <c r="O9" s="464"/>
      <c r="P9" s="464"/>
      <c r="Q9" s="464"/>
      <c r="R9" s="464"/>
      <c r="S9" s="464"/>
      <c r="T9" s="464"/>
      <c r="U9" s="464"/>
      <c r="V9" s="464"/>
      <c r="W9" s="464"/>
      <c r="X9" s="464"/>
      <c r="Y9" s="464"/>
      <c r="Z9" s="464"/>
      <c r="AA9" s="464"/>
      <c r="AB9" s="464"/>
      <c r="AC9" s="464"/>
    </row>
    <row r="10" spans="1:30" s="132" customFormat="1" ht="46.7" customHeight="1">
      <c r="A10" s="466" t="s">
        <v>586</v>
      </c>
      <c r="B10" s="467"/>
      <c r="C10" s="467"/>
      <c r="D10" s="467"/>
      <c r="E10" s="467"/>
      <c r="F10" s="467"/>
      <c r="G10" s="467"/>
      <c r="H10" s="467"/>
      <c r="I10" s="467"/>
      <c r="J10" s="467"/>
      <c r="K10" s="467"/>
      <c r="L10" s="467"/>
      <c r="M10" s="467"/>
      <c r="N10" s="467"/>
      <c r="O10" s="467"/>
      <c r="P10" s="467"/>
      <c r="Q10" s="467"/>
      <c r="R10" s="467"/>
      <c r="S10" s="467"/>
      <c r="T10" s="467"/>
      <c r="U10" s="467"/>
      <c r="V10" s="467"/>
      <c r="W10" s="467"/>
      <c r="X10" s="467"/>
      <c r="Y10" s="467"/>
      <c r="Z10" s="467"/>
      <c r="AA10" s="467"/>
      <c r="AB10" s="467"/>
      <c r="AC10" s="481"/>
    </row>
    <row r="11" spans="1:30" s="133" customFormat="1" ht="30" customHeight="1">
      <c r="A11" s="466" t="s">
        <v>580</v>
      </c>
      <c r="B11" s="467"/>
      <c r="C11" s="467"/>
      <c r="D11" s="467"/>
      <c r="E11" s="467"/>
      <c r="F11" s="467"/>
      <c r="G11" s="467"/>
      <c r="H11" s="467"/>
      <c r="I11" s="467"/>
      <c r="J11" s="467"/>
      <c r="K11" s="467"/>
      <c r="L11" s="467"/>
      <c r="M11" s="467"/>
      <c r="N11" s="467"/>
      <c r="O11" s="467"/>
      <c r="P11" s="467"/>
      <c r="Q11" s="467"/>
      <c r="R11" s="467"/>
      <c r="S11" s="467"/>
      <c r="T11" s="467"/>
      <c r="U11" s="467"/>
      <c r="V11" s="467"/>
      <c r="W11" s="467"/>
      <c r="X11" s="467"/>
      <c r="Y11" s="467"/>
      <c r="Z11" s="467"/>
      <c r="AA11" s="467"/>
      <c r="AB11" s="467"/>
      <c r="AC11" s="467"/>
    </row>
    <row r="12" spans="1:30">
      <c r="A12" s="463" t="s">
        <v>449</v>
      </c>
      <c r="B12" s="464"/>
      <c r="C12" s="464"/>
      <c r="D12" s="464"/>
      <c r="E12" s="464"/>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row>
    <row r="13" spans="1:30" ht="30" customHeight="1">
      <c r="A13" s="134"/>
      <c r="B13" s="135"/>
      <c r="C13" s="135"/>
      <c r="D13" s="136"/>
      <c r="E13" s="136"/>
      <c r="F13" s="136"/>
      <c r="G13" s="136"/>
      <c r="H13" s="136"/>
      <c r="I13" s="136"/>
      <c r="J13" s="136"/>
      <c r="K13" s="136"/>
      <c r="L13" s="136"/>
      <c r="M13" s="136"/>
      <c r="N13" s="136"/>
      <c r="O13" s="136"/>
    </row>
    <row r="14" spans="1:30" ht="17.25" thickBot="1">
      <c r="A14" s="468" t="s">
        <v>65</v>
      </c>
      <c r="B14" s="469"/>
      <c r="C14" s="469"/>
      <c r="D14" s="469"/>
      <c r="E14" s="469"/>
      <c r="F14" s="469"/>
      <c r="G14" s="469"/>
      <c r="H14" s="469"/>
      <c r="I14" s="469"/>
      <c r="J14" s="469"/>
      <c r="K14" s="469"/>
      <c r="L14" s="469"/>
      <c r="M14" s="469"/>
      <c r="N14" s="469"/>
      <c r="O14" s="469"/>
      <c r="P14" s="469"/>
      <c r="Q14" s="469"/>
      <c r="R14" s="469"/>
      <c r="S14" s="469"/>
      <c r="T14" s="469"/>
      <c r="U14" s="469"/>
      <c r="V14" s="469"/>
      <c r="W14" s="469"/>
      <c r="X14" s="469"/>
      <c r="Y14" s="469"/>
      <c r="Z14" s="469"/>
      <c r="AA14" s="469"/>
      <c r="AB14" s="469"/>
      <c r="AC14" s="469"/>
    </row>
    <row r="15" spans="1:30" ht="84.95" customHeight="1" thickTop="1">
      <c r="A15" s="470" t="s">
        <v>558</v>
      </c>
      <c r="B15" s="472" t="s">
        <v>559</v>
      </c>
      <c r="C15" s="472" t="s">
        <v>560</v>
      </c>
      <c r="D15" s="137" t="s">
        <v>561</v>
      </c>
      <c r="E15" s="137" t="s">
        <v>562</v>
      </c>
      <c r="F15" s="138" t="s">
        <v>587</v>
      </c>
      <c r="G15" s="137" t="s">
        <v>588</v>
      </c>
      <c r="H15" s="137" t="s">
        <v>589</v>
      </c>
      <c r="I15" s="474" t="s">
        <v>592</v>
      </c>
      <c r="J15" s="476" t="s">
        <v>563</v>
      </c>
      <c r="K15" s="477"/>
      <c r="L15" s="477"/>
      <c r="M15" s="477"/>
      <c r="N15" s="478"/>
      <c r="O15" s="476" t="s">
        <v>564</v>
      </c>
      <c r="P15" s="477"/>
      <c r="Q15" s="477"/>
      <c r="R15" s="477"/>
      <c r="S15" s="478"/>
      <c r="T15" s="137" t="s">
        <v>565</v>
      </c>
      <c r="U15" s="139" t="s">
        <v>566</v>
      </c>
      <c r="V15" s="140"/>
      <c r="W15" s="140"/>
      <c r="X15" s="479" t="s">
        <v>567</v>
      </c>
      <c r="Y15" s="456" t="s">
        <v>595</v>
      </c>
      <c r="Z15" s="457"/>
      <c r="AA15" s="457"/>
      <c r="AB15" s="458"/>
      <c r="AC15" s="459" t="s">
        <v>78</v>
      </c>
    </row>
    <row r="16" spans="1:30" ht="58.5" customHeight="1">
      <c r="A16" s="471"/>
      <c r="B16" s="473"/>
      <c r="C16" s="473"/>
      <c r="D16" s="141" t="s">
        <v>568</v>
      </c>
      <c r="E16" s="141" t="s">
        <v>569</v>
      </c>
      <c r="F16" s="141"/>
      <c r="G16" s="141" t="s">
        <v>590</v>
      </c>
      <c r="H16" s="141" t="s">
        <v>591</v>
      </c>
      <c r="I16" s="475"/>
      <c r="J16" s="142" t="s">
        <v>570</v>
      </c>
      <c r="K16" s="142" t="s">
        <v>571</v>
      </c>
      <c r="L16" s="142" t="s">
        <v>572</v>
      </c>
      <c r="M16" s="142" t="s">
        <v>573</v>
      </c>
      <c r="N16" s="141" t="s">
        <v>574</v>
      </c>
      <c r="O16" s="142" t="s">
        <v>570</v>
      </c>
      <c r="P16" s="142" t="s">
        <v>571</v>
      </c>
      <c r="Q16" s="142" t="s">
        <v>572</v>
      </c>
      <c r="R16" s="142" t="s">
        <v>573</v>
      </c>
      <c r="S16" s="141" t="s">
        <v>574</v>
      </c>
      <c r="T16" s="141" t="s">
        <v>575</v>
      </c>
      <c r="U16" s="143" t="s">
        <v>576</v>
      </c>
      <c r="V16" s="143" t="s">
        <v>577</v>
      </c>
      <c r="W16" s="143" t="s">
        <v>578</v>
      </c>
      <c r="X16" s="480"/>
      <c r="Y16" s="144" t="s">
        <v>151</v>
      </c>
      <c r="Z16" s="144" t="s">
        <v>154</v>
      </c>
      <c r="AA16" s="144" t="s">
        <v>157</v>
      </c>
      <c r="AB16" s="144" t="s">
        <v>160</v>
      </c>
      <c r="AC16" s="460"/>
    </row>
    <row r="17" spans="1:29">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row>
    <row r="18" spans="1:29">
      <c r="A18" s="145"/>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row>
    <row r="19" spans="1:29">
      <c r="A19" s="145"/>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row>
    <row r="20" spans="1:29">
      <c r="A20" s="145"/>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row>
    <row r="21" spans="1:29">
      <c r="A21" s="145"/>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row>
    <row r="22" spans="1:29">
      <c r="A22" s="145"/>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row>
    <row r="23" spans="1:29">
      <c r="A23" s="145"/>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row>
    <row r="24" spans="1:29">
      <c r="A24" s="145"/>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row>
    <row r="25" spans="1:29">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row>
    <row r="26" spans="1:29">
      <c r="A26" s="145"/>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row>
    <row r="27" spans="1:29">
      <c r="A27" s="145"/>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row>
    <row r="28" spans="1:29">
      <c r="A28" s="145"/>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row>
    <row r="29" spans="1:29"/>
    <row r="30" spans="1:29">
      <c r="A30" s="146" t="s">
        <v>67</v>
      </c>
      <c r="B30" s="461" t="s">
        <v>579</v>
      </c>
      <c r="C30" s="462"/>
      <c r="D30" s="462"/>
      <c r="E30" s="147"/>
      <c r="G30" s="146" t="s">
        <v>26</v>
      </c>
      <c r="H30" s="148">
        <f ca="1">TODAY()</f>
        <v>45936</v>
      </c>
      <c r="I30" s="129"/>
      <c r="J30" s="129"/>
      <c r="K30" s="129"/>
      <c r="L30" s="129"/>
      <c r="M30" s="129"/>
      <c r="N30" s="129"/>
      <c r="O30" s="149"/>
    </row>
    <row r="31" spans="1:29">
      <c r="A31" s="129"/>
      <c r="B31" s="150"/>
      <c r="C31" s="147"/>
      <c r="D31" s="129"/>
      <c r="E31" s="148"/>
      <c r="F31" s="129"/>
      <c r="G31" s="129"/>
      <c r="H31" s="129"/>
      <c r="I31" s="129"/>
      <c r="J31" s="129"/>
      <c r="K31" s="129"/>
      <c r="L31" s="129"/>
      <c r="M31" s="129"/>
      <c r="N31" s="129"/>
      <c r="O31" s="149"/>
    </row>
    <row r="32" spans="1:29">
      <c r="A32" s="463" t="s">
        <v>495</v>
      </c>
      <c r="B32" s="464"/>
      <c r="C32" s="464"/>
      <c r="D32" s="464"/>
      <c r="E32" s="464"/>
      <c r="F32" s="464"/>
      <c r="G32" s="464"/>
      <c r="H32" s="464"/>
      <c r="I32" s="464"/>
      <c r="J32" s="464"/>
      <c r="K32" s="464"/>
      <c r="L32" s="464"/>
      <c r="M32" s="464"/>
      <c r="N32" s="464"/>
      <c r="O32" s="464"/>
      <c r="P32" s="464"/>
      <c r="Q32" s="464"/>
      <c r="R32" s="464"/>
      <c r="S32" s="464"/>
      <c r="T32" s="464"/>
      <c r="U32" s="464"/>
      <c r="V32" s="464"/>
      <c r="W32" s="464"/>
      <c r="X32" s="464"/>
      <c r="Y32" s="464"/>
      <c r="Z32" s="464"/>
      <c r="AA32" s="464"/>
      <c r="AB32" s="464"/>
      <c r="AC32" s="464"/>
    </row>
    <row r="33" spans="1:29">
      <c r="A33" s="463" t="s">
        <v>733</v>
      </c>
      <c r="B33" s="464"/>
      <c r="C33" s="464"/>
      <c r="D33" s="464"/>
      <c r="E33" s="464"/>
      <c r="F33" s="464"/>
      <c r="G33" s="464"/>
      <c r="H33" s="464"/>
      <c r="I33" s="464"/>
      <c r="J33" s="464"/>
      <c r="K33" s="464"/>
      <c r="L33" s="464"/>
      <c r="M33" s="464"/>
      <c r="N33" s="464"/>
      <c r="O33" s="464"/>
      <c r="P33" s="464"/>
      <c r="Q33" s="464"/>
      <c r="R33" s="464"/>
      <c r="S33" s="464"/>
      <c r="T33" s="464"/>
      <c r="U33" s="464"/>
      <c r="V33" s="464"/>
      <c r="W33" s="464"/>
      <c r="X33" s="464"/>
      <c r="Y33" s="464"/>
      <c r="Z33" s="464"/>
      <c r="AA33" s="464"/>
      <c r="AB33" s="464"/>
      <c r="AC33" s="464"/>
    </row>
    <row r="34" spans="1:29" ht="123.95" customHeight="1">
      <c r="A34" s="466" t="s">
        <v>734</v>
      </c>
      <c r="B34" s="464"/>
      <c r="C34" s="464"/>
      <c r="D34" s="464"/>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row>
    <row r="35" spans="1:29">
      <c r="A35" s="151"/>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row>
    <row r="36" spans="1:29">
      <c r="A36" s="129"/>
      <c r="B36" s="465"/>
      <c r="C36" s="465"/>
      <c r="D36" s="465"/>
      <c r="E36" s="465"/>
      <c r="F36" s="465"/>
      <c r="G36" s="129"/>
      <c r="H36" s="129"/>
      <c r="I36" s="129"/>
      <c r="O36" s="149"/>
      <c r="Q36" s="465" t="s">
        <v>125</v>
      </c>
      <c r="R36" s="465"/>
      <c r="S36" s="465"/>
      <c r="T36" s="465"/>
      <c r="U36" s="465"/>
    </row>
    <row r="37" spans="1:29">
      <c r="A37" s="129"/>
      <c r="B37" s="454"/>
      <c r="C37" s="454"/>
      <c r="D37" s="454"/>
      <c r="E37" s="454"/>
      <c r="F37" s="454"/>
      <c r="G37" s="129"/>
      <c r="H37" s="129"/>
      <c r="I37" s="129"/>
      <c r="O37" s="149"/>
      <c r="Q37" s="455" t="s">
        <v>25</v>
      </c>
      <c r="R37" s="455"/>
      <c r="S37" s="455"/>
      <c r="T37" s="455"/>
      <c r="U37" s="455"/>
    </row>
    <row r="38" spans="1:29">
      <c r="A38" s="129"/>
      <c r="B38" s="129"/>
      <c r="C38" s="129"/>
      <c r="D38" s="129"/>
      <c r="E38" s="129"/>
      <c r="F38" s="129"/>
      <c r="G38" s="129"/>
      <c r="H38" s="129"/>
      <c r="I38" s="129"/>
      <c r="J38" s="129"/>
      <c r="K38" s="129"/>
      <c r="L38" s="129"/>
      <c r="M38" s="129"/>
      <c r="N38" s="129"/>
      <c r="O38" s="149"/>
    </row>
    <row r="39" spans="1:29">
      <c r="A39" s="153"/>
      <c r="B39" s="154"/>
      <c r="C39" s="155"/>
      <c r="D39" s="155"/>
      <c r="E39" s="155"/>
      <c r="F39" s="155"/>
      <c r="G39" s="155"/>
      <c r="H39" s="155"/>
      <c r="I39" s="155"/>
      <c r="K39" s="156"/>
      <c r="L39" s="154"/>
      <c r="M39" s="155"/>
      <c r="N39" s="155"/>
    </row>
    <row r="42" spans="1:29"/>
  </sheetData>
  <mergeCells count="34">
    <mergeCell ref="A10:AC10"/>
    <mergeCell ref="A1:X1"/>
    <mergeCell ref="A2:AC3"/>
    <mergeCell ref="A4:AC4"/>
    <mergeCell ref="A5:H5"/>
    <mergeCell ref="I5:AC5"/>
    <mergeCell ref="B6:H6"/>
    <mergeCell ref="I6:K6"/>
    <mergeCell ref="L6:O6"/>
    <mergeCell ref="A7:B7"/>
    <mergeCell ref="C7:D7"/>
    <mergeCell ref="F7:H7"/>
    <mergeCell ref="C8:D8"/>
    <mergeCell ref="A9:AC9"/>
    <mergeCell ref="A11:AC11"/>
    <mergeCell ref="A12:AC12"/>
    <mergeCell ref="A14:AC14"/>
    <mergeCell ref="A15:A16"/>
    <mergeCell ref="B15:B16"/>
    <mergeCell ref="C15:C16"/>
    <mergeCell ref="I15:I16"/>
    <mergeCell ref="J15:N15"/>
    <mergeCell ref="O15:S15"/>
    <mergeCell ref="X15:X16"/>
    <mergeCell ref="B37:F37"/>
    <mergeCell ref="Q37:U37"/>
    <mergeCell ref="Y15:AB15"/>
    <mergeCell ref="AC15:AC16"/>
    <mergeCell ref="B30:D30"/>
    <mergeCell ref="A32:AC32"/>
    <mergeCell ref="A33:AC33"/>
    <mergeCell ref="B36:F36"/>
    <mergeCell ref="Q36:U36"/>
    <mergeCell ref="A34:AC34"/>
  </mergeCells>
  <dataValidations count="1">
    <dataValidation type="list" allowBlank="1" showInputMessage="1" showErrorMessage="1" sqref="C17:C28" xr:uid="{D397A468-12F2-48D1-ACD7-4CA660032DB4}">
      <formula1>$AD$1:$AD$2</formula1>
    </dataValidation>
  </dataValidations>
  <pageMargins left="0.7" right="0.7" top="0.75" bottom="0.75" header="0.3" footer="0.3"/>
  <pageSetup paperSize="9" scale="32" orientation="portrait" r:id="rId1"/>
  <headerFooter>
    <oddFooter>&amp;L_x000D_&amp;1#&amp;"Calibri"&amp;10&amp;K000000 C2 General</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O49"/>
  <sheetViews>
    <sheetView zoomScaleNormal="100" workbookViewId="0">
      <selection sqref="A1:N1"/>
    </sheetView>
  </sheetViews>
  <sheetFormatPr defaultColWidth="8.7109375" defaultRowHeight="16.5"/>
  <cols>
    <col min="1" max="16384" width="8.7109375" style="2"/>
  </cols>
  <sheetData>
    <row r="1" spans="1:15" ht="19.5" thickBot="1">
      <c r="A1" s="506" t="s">
        <v>169</v>
      </c>
      <c r="B1" s="506"/>
      <c r="C1" s="506"/>
      <c r="D1" s="506"/>
      <c r="E1" s="506"/>
      <c r="F1" s="506"/>
      <c r="G1" s="506"/>
      <c r="H1" s="506"/>
      <c r="I1" s="506"/>
      <c r="J1" s="506"/>
      <c r="K1" s="506"/>
      <c r="L1" s="506"/>
      <c r="M1" s="506"/>
      <c r="N1" s="507"/>
      <c r="O1" s="157"/>
    </row>
    <row r="2" spans="1:15" ht="17.25" thickBot="1">
      <c r="A2" s="508" t="s">
        <v>143</v>
      </c>
      <c r="B2" s="508"/>
      <c r="C2" s="508"/>
      <c r="D2" s="508"/>
      <c r="E2" s="508"/>
      <c r="F2" s="508"/>
      <c r="G2" s="508"/>
      <c r="H2" s="508"/>
      <c r="I2" s="508"/>
      <c r="J2" s="508"/>
      <c r="K2" s="508"/>
      <c r="L2" s="508"/>
      <c r="M2" s="508"/>
      <c r="N2" s="508"/>
      <c r="O2" s="157"/>
    </row>
    <row r="3" spans="1:15" ht="17.25" thickBot="1">
      <c r="A3" s="158"/>
      <c r="B3" s="159"/>
      <c r="C3" s="160"/>
      <c r="D3" s="160"/>
      <c r="E3" s="160"/>
      <c r="F3" s="160"/>
      <c r="G3" s="160"/>
      <c r="H3" s="160"/>
      <c r="I3" s="160"/>
      <c r="J3" s="158"/>
      <c r="K3" s="159"/>
      <c r="L3" s="158"/>
      <c r="M3" s="159"/>
      <c r="N3" s="158"/>
      <c r="O3" s="157"/>
    </row>
    <row r="4" spans="1:15">
      <c r="A4" s="509" t="s">
        <v>737</v>
      </c>
      <c r="B4" s="509"/>
      <c r="C4" s="509"/>
      <c r="D4" s="509"/>
      <c r="E4" s="509"/>
      <c r="F4" s="509"/>
      <c r="G4" s="509"/>
      <c r="H4" s="509"/>
      <c r="I4" s="509"/>
      <c r="J4" s="509"/>
      <c r="K4" s="509"/>
      <c r="L4" s="509"/>
      <c r="M4" s="509"/>
      <c r="N4" s="509"/>
      <c r="O4" s="157"/>
    </row>
    <row r="5" spans="1:15" ht="17.25" thickBot="1">
      <c r="A5" s="510"/>
      <c r="B5" s="510"/>
      <c r="C5" s="510"/>
      <c r="D5" s="510"/>
      <c r="E5" s="510"/>
      <c r="F5" s="510"/>
      <c r="G5" s="510"/>
      <c r="H5" s="510"/>
      <c r="I5" s="510"/>
      <c r="J5" s="510"/>
      <c r="K5" s="510"/>
      <c r="L5" s="510"/>
      <c r="M5" s="510"/>
      <c r="N5" s="510"/>
      <c r="O5" s="157"/>
    </row>
    <row r="6" spans="1:15" ht="27" customHeight="1">
      <c r="A6" s="509" t="s">
        <v>474</v>
      </c>
      <c r="B6" s="509"/>
      <c r="C6" s="509"/>
      <c r="D6" s="509"/>
      <c r="E6" s="509"/>
      <c r="F6" s="509"/>
      <c r="G6" s="509"/>
      <c r="H6" s="509"/>
      <c r="I6" s="509"/>
      <c r="J6" s="509"/>
      <c r="K6" s="509"/>
      <c r="L6" s="509"/>
      <c r="M6" s="509"/>
      <c r="N6" s="509"/>
      <c r="O6" s="157"/>
    </row>
    <row r="7" spans="1:15" ht="17.25" thickBot="1">
      <c r="A7" s="510"/>
      <c r="B7" s="510"/>
      <c r="C7" s="510"/>
      <c r="D7" s="510"/>
      <c r="E7" s="510"/>
      <c r="F7" s="510"/>
      <c r="G7" s="510"/>
      <c r="H7" s="510"/>
      <c r="I7" s="510"/>
      <c r="J7" s="510"/>
      <c r="K7" s="510"/>
      <c r="L7" s="510"/>
      <c r="M7" s="510"/>
      <c r="N7" s="510"/>
      <c r="O7" s="157"/>
    </row>
    <row r="8" spans="1:15" ht="17.25" thickBot="1">
      <c r="A8" s="161"/>
      <c r="B8" s="161"/>
      <c r="C8" s="161"/>
      <c r="D8" s="162"/>
      <c r="E8" s="163"/>
      <c r="F8" s="161"/>
      <c r="G8" s="162"/>
      <c r="H8" s="163"/>
      <c r="I8" s="161"/>
      <c r="J8" s="161"/>
      <c r="K8" s="162"/>
      <c r="L8" s="164"/>
      <c r="M8" s="163"/>
      <c r="N8" s="162"/>
      <c r="O8" s="157"/>
    </row>
    <row r="9" spans="1:15" ht="17.25" thickBot="1">
      <c r="A9" s="500" t="s">
        <v>132</v>
      </c>
      <c r="B9" s="500"/>
      <c r="C9" s="500"/>
      <c r="D9" s="500"/>
      <c r="E9" s="500"/>
      <c r="F9" s="500"/>
      <c r="G9" s="500"/>
      <c r="H9" s="500"/>
      <c r="I9" s="500"/>
      <c r="J9" s="500"/>
      <c r="K9" s="500"/>
      <c r="L9" s="500"/>
      <c r="M9" s="500"/>
      <c r="N9" s="501"/>
      <c r="O9" s="157"/>
    </row>
    <row r="10" spans="1:15" ht="27.6" customHeight="1" thickBot="1">
      <c r="A10" s="505" t="s">
        <v>739</v>
      </c>
      <c r="B10" s="505"/>
      <c r="C10" s="505"/>
      <c r="D10" s="505"/>
      <c r="E10" s="505"/>
      <c r="F10" s="505"/>
      <c r="G10" s="505"/>
      <c r="H10" s="505"/>
      <c r="I10" s="505"/>
      <c r="J10" s="505"/>
      <c r="K10" s="505"/>
      <c r="L10" s="505"/>
      <c r="M10" s="505"/>
      <c r="N10" s="505"/>
      <c r="O10" s="157"/>
    </row>
    <row r="11" spans="1:15" ht="17.25" thickBot="1">
      <c r="A11" s="165"/>
      <c r="B11" s="165"/>
      <c r="C11" s="165"/>
      <c r="D11" s="165"/>
      <c r="E11" s="165"/>
      <c r="F11" s="165"/>
      <c r="G11" s="165"/>
      <c r="H11" s="165"/>
      <c r="I11" s="166"/>
      <c r="J11" s="167"/>
      <c r="K11" s="165"/>
      <c r="L11" s="166"/>
      <c r="M11" s="167"/>
      <c r="N11" s="166"/>
      <c r="O11" s="157"/>
    </row>
    <row r="12" spans="1:15" ht="17.25" thickBot="1">
      <c r="A12" s="499" t="s">
        <v>133</v>
      </c>
      <c r="B12" s="500"/>
      <c r="C12" s="500"/>
      <c r="D12" s="500"/>
      <c r="E12" s="500"/>
      <c r="F12" s="500"/>
      <c r="G12" s="500"/>
      <c r="H12" s="500"/>
      <c r="I12" s="500"/>
      <c r="J12" s="500"/>
      <c r="K12" s="500"/>
      <c r="L12" s="500"/>
      <c r="M12" s="500"/>
      <c r="N12" s="501"/>
      <c r="O12" s="157"/>
    </row>
    <row r="13" spans="1:15" ht="42.95" customHeight="1" thickBot="1">
      <c r="A13" s="503" t="s">
        <v>738</v>
      </c>
      <c r="B13" s="503"/>
      <c r="C13" s="503"/>
      <c r="D13" s="503"/>
      <c r="E13" s="503"/>
      <c r="F13" s="503"/>
      <c r="G13" s="503"/>
      <c r="H13" s="503"/>
      <c r="I13" s="503"/>
      <c r="J13" s="503"/>
      <c r="K13" s="503"/>
      <c r="L13" s="503"/>
      <c r="M13" s="503"/>
      <c r="N13" s="503"/>
      <c r="O13" s="157"/>
    </row>
    <row r="14" spans="1:15" ht="17.25" thickBot="1">
      <c r="A14" s="167"/>
      <c r="B14" s="165"/>
      <c r="C14" s="165"/>
      <c r="D14" s="165"/>
      <c r="E14" s="165"/>
      <c r="F14" s="165"/>
      <c r="G14" s="165"/>
      <c r="H14" s="165"/>
      <c r="I14" s="166"/>
      <c r="J14" s="167"/>
      <c r="K14" s="165"/>
      <c r="L14" s="166"/>
      <c r="M14" s="167"/>
      <c r="N14" s="165"/>
      <c r="O14" s="157"/>
    </row>
    <row r="15" spans="1:15" ht="17.25" thickBot="1">
      <c r="A15" s="500" t="s">
        <v>134</v>
      </c>
      <c r="B15" s="500"/>
      <c r="C15" s="500"/>
      <c r="D15" s="500"/>
      <c r="E15" s="500"/>
      <c r="F15" s="500"/>
      <c r="G15" s="500"/>
      <c r="H15" s="500"/>
      <c r="I15" s="500"/>
      <c r="J15" s="500"/>
      <c r="K15" s="500"/>
      <c r="L15" s="500"/>
      <c r="M15" s="500"/>
      <c r="N15" s="500"/>
      <c r="O15" s="157"/>
    </row>
    <row r="16" spans="1:15" ht="42.6" customHeight="1" thickBot="1">
      <c r="A16" s="503" t="s">
        <v>130</v>
      </c>
      <c r="B16" s="503"/>
      <c r="C16" s="503"/>
      <c r="D16" s="503"/>
      <c r="E16" s="503"/>
      <c r="F16" s="503"/>
      <c r="G16" s="503"/>
      <c r="H16" s="503"/>
      <c r="I16" s="503"/>
      <c r="J16" s="503"/>
      <c r="K16" s="503"/>
      <c r="L16" s="503"/>
      <c r="M16" s="503"/>
      <c r="N16" s="503"/>
      <c r="O16" s="157"/>
    </row>
    <row r="17" spans="1:15" ht="17.25" thickBot="1">
      <c r="A17" s="165"/>
      <c r="B17" s="165"/>
      <c r="C17" s="165"/>
      <c r="D17" s="165"/>
      <c r="E17" s="165"/>
      <c r="F17" s="165"/>
      <c r="G17" s="165"/>
      <c r="H17" s="165"/>
      <c r="I17" s="166"/>
      <c r="J17" s="167"/>
      <c r="K17" s="165"/>
      <c r="L17" s="166"/>
      <c r="M17" s="167"/>
      <c r="N17" s="166"/>
      <c r="O17" s="157"/>
    </row>
    <row r="18" spans="1:15" ht="17.25" thickBot="1">
      <c r="A18" s="512" t="s">
        <v>144</v>
      </c>
      <c r="B18" s="512"/>
      <c r="C18" s="512"/>
      <c r="D18" s="512"/>
      <c r="E18" s="512"/>
      <c r="F18" s="512"/>
      <c r="G18" s="512"/>
      <c r="H18" s="512"/>
      <c r="I18" s="512"/>
      <c r="J18" s="512"/>
      <c r="K18" s="512"/>
      <c r="L18" s="512"/>
      <c r="M18" s="512"/>
      <c r="N18" s="512"/>
      <c r="O18" s="157"/>
    </row>
    <row r="19" spans="1:15" ht="41.45" customHeight="1" thickBot="1">
      <c r="A19" s="502" t="s">
        <v>740</v>
      </c>
      <c r="B19" s="503"/>
      <c r="C19" s="503"/>
      <c r="D19" s="503"/>
      <c r="E19" s="503"/>
      <c r="F19" s="503"/>
      <c r="G19" s="503"/>
      <c r="H19" s="503"/>
      <c r="I19" s="503"/>
      <c r="J19" s="503"/>
      <c r="K19" s="503"/>
      <c r="L19" s="503"/>
      <c r="M19" s="503"/>
      <c r="N19" s="504"/>
      <c r="O19" s="157"/>
    </row>
    <row r="20" spans="1:15" ht="17.25" thickBot="1">
      <c r="A20" s="165"/>
      <c r="B20" s="165"/>
      <c r="C20" s="165"/>
      <c r="D20" s="165"/>
      <c r="E20" s="165"/>
      <c r="F20" s="165"/>
      <c r="G20" s="165"/>
      <c r="H20" s="165"/>
      <c r="I20" s="166"/>
      <c r="J20" s="167"/>
      <c r="K20" s="165"/>
      <c r="L20" s="166"/>
      <c r="M20" s="167"/>
      <c r="N20" s="166"/>
      <c r="O20" s="157"/>
    </row>
    <row r="21" spans="1:15" ht="17.25" thickBot="1">
      <c r="A21" s="511" t="s">
        <v>145</v>
      </c>
      <c r="B21" s="511"/>
      <c r="C21" s="511"/>
      <c r="D21" s="511"/>
      <c r="E21" s="511"/>
      <c r="F21" s="511"/>
      <c r="G21" s="511"/>
      <c r="H21" s="511"/>
      <c r="I21" s="511"/>
      <c r="J21" s="511"/>
      <c r="K21" s="511"/>
      <c r="L21" s="511"/>
      <c r="M21" s="511"/>
      <c r="N21" s="511"/>
      <c r="O21" s="157"/>
    </row>
    <row r="22" spans="1:15" ht="60" customHeight="1" thickBot="1">
      <c r="A22" s="503" t="s">
        <v>741</v>
      </c>
      <c r="B22" s="503"/>
      <c r="C22" s="503"/>
      <c r="D22" s="503"/>
      <c r="E22" s="503"/>
      <c r="F22" s="503"/>
      <c r="G22" s="503"/>
      <c r="H22" s="503"/>
      <c r="I22" s="503"/>
      <c r="J22" s="503"/>
      <c r="K22" s="503"/>
      <c r="L22" s="503"/>
      <c r="M22" s="503"/>
      <c r="N22" s="503"/>
      <c r="O22" s="157"/>
    </row>
    <row r="23" spans="1:15" ht="17.25" thickBot="1">
      <c r="A23" s="165"/>
      <c r="B23" s="165"/>
      <c r="C23" s="165"/>
      <c r="D23" s="165"/>
      <c r="E23" s="165"/>
      <c r="F23" s="165"/>
      <c r="G23" s="165"/>
      <c r="H23" s="165"/>
      <c r="I23" s="166"/>
      <c r="J23" s="167"/>
      <c r="K23" s="165"/>
      <c r="L23" s="166"/>
      <c r="M23" s="167"/>
      <c r="N23" s="166"/>
      <c r="O23" s="157"/>
    </row>
    <row r="24" spans="1:15" ht="17.25" thickBot="1">
      <c r="A24" s="512" t="s">
        <v>146</v>
      </c>
      <c r="B24" s="512"/>
      <c r="C24" s="512"/>
      <c r="D24" s="512"/>
      <c r="E24" s="512"/>
      <c r="F24" s="512"/>
      <c r="G24" s="512"/>
      <c r="H24" s="512"/>
      <c r="I24" s="512"/>
      <c r="J24" s="512"/>
      <c r="K24" s="512"/>
      <c r="L24" s="512"/>
      <c r="M24" s="512"/>
      <c r="N24" s="512"/>
      <c r="O24" s="157"/>
    </row>
    <row r="25" spans="1:15" ht="27.6" customHeight="1" thickBot="1">
      <c r="A25" s="503" t="s">
        <v>475</v>
      </c>
      <c r="B25" s="503"/>
      <c r="C25" s="503"/>
      <c r="D25" s="503"/>
      <c r="E25" s="503"/>
      <c r="F25" s="503"/>
      <c r="G25" s="503"/>
      <c r="H25" s="503"/>
      <c r="I25" s="503"/>
      <c r="J25" s="503"/>
      <c r="K25" s="503"/>
      <c r="L25" s="503"/>
      <c r="M25" s="503"/>
      <c r="N25" s="503"/>
      <c r="O25" s="157"/>
    </row>
    <row r="26" spans="1:15" ht="17.25" thickBot="1">
      <c r="A26" s="165"/>
      <c r="B26" s="165"/>
      <c r="C26" s="165"/>
      <c r="D26" s="165"/>
      <c r="E26" s="165"/>
      <c r="F26" s="165"/>
      <c r="G26" s="165"/>
      <c r="H26" s="165"/>
      <c r="I26" s="166"/>
      <c r="J26" s="167"/>
      <c r="K26" s="165"/>
      <c r="L26" s="166"/>
      <c r="M26" s="167"/>
      <c r="N26" s="166"/>
      <c r="O26" s="157"/>
    </row>
    <row r="27" spans="1:15" ht="17.25" thickBot="1">
      <c r="A27" s="500" t="s">
        <v>476</v>
      </c>
      <c r="B27" s="500"/>
      <c r="C27" s="500"/>
      <c r="D27" s="500"/>
      <c r="E27" s="500"/>
      <c r="F27" s="500"/>
      <c r="G27" s="500"/>
      <c r="H27" s="500"/>
      <c r="I27" s="500"/>
      <c r="J27" s="500"/>
      <c r="K27" s="500"/>
      <c r="L27" s="500"/>
      <c r="M27" s="500"/>
      <c r="N27" s="500"/>
      <c r="O27" s="157"/>
    </row>
    <row r="28" spans="1:15" ht="17.25" thickBot="1">
      <c r="A28" s="165"/>
      <c r="B28" s="165"/>
      <c r="C28" s="165"/>
      <c r="D28" s="165"/>
      <c r="E28" s="165"/>
      <c r="F28" s="165"/>
      <c r="G28" s="165"/>
      <c r="H28" s="165"/>
      <c r="I28" s="166"/>
      <c r="J28" s="167"/>
      <c r="K28" s="165"/>
      <c r="L28" s="166"/>
      <c r="M28" s="167"/>
      <c r="N28" s="166"/>
      <c r="O28" s="157"/>
    </row>
    <row r="29" spans="1:15" ht="17.25" thickBot="1">
      <c r="A29" s="511" t="s">
        <v>472</v>
      </c>
      <c r="B29" s="511"/>
      <c r="C29" s="511"/>
      <c r="D29" s="511"/>
      <c r="E29" s="511"/>
      <c r="F29" s="511"/>
      <c r="G29" s="511"/>
      <c r="H29" s="511"/>
      <c r="I29" s="511"/>
      <c r="J29" s="511"/>
      <c r="K29" s="511"/>
      <c r="L29" s="511"/>
      <c r="M29" s="511"/>
      <c r="N29" s="511"/>
      <c r="O29" s="157"/>
    </row>
    <row r="30" spans="1:15" ht="75.95" customHeight="1" thickBot="1">
      <c r="A30" s="502" t="s">
        <v>477</v>
      </c>
      <c r="B30" s="503"/>
      <c r="C30" s="503"/>
      <c r="D30" s="503"/>
      <c r="E30" s="503"/>
      <c r="F30" s="503"/>
      <c r="G30" s="503"/>
      <c r="H30" s="503"/>
      <c r="I30" s="503"/>
      <c r="J30" s="503"/>
      <c r="K30" s="503"/>
      <c r="L30" s="503"/>
      <c r="M30" s="503"/>
      <c r="N30" s="504"/>
      <c r="O30" s="157"/>
    </row>
    <row r="31" spans="1:15" ht="17.25" thickBot="1">
      <c r="A31" s="167"/>
      <c r="B31" s="165"/>
      <c r="C31" s="166"/>
      <c r="D31" s="167"/>
      <c r="E31" s="165"/>
      <c r="F31" s="165"/>
      <c r="G31" s="165"/>
      <c r="H31" s="165"/>
      <c r="I31" s="165"/>
      <c r="J31" s="165"/>
      <c r="K31" s="165"/>
      <c r="L31" s="165"/>
      <c r="M31" s="166"/>
      <c r="N31" s="167"/>
      <c r="O31" s="157"/>
    </row>
    <row r="32" spans="1:15" ht="17.25" thickBot="1">
      <c r="A32" s="516" t="s">
        <v>473</v>
      </c>
      <c r="B32" s="512"/>
      <c r="C32" s="512"/>
      <c r="D32" s="512"/>
      <c r="E32" s="512"/>
      <c r="F32" s="512"/>
      <c r="G32" s="512"/>
      <c r="H32" s="512"/>
      <c r="I32" s="512"/>
      <c r="J32" s="512"/>
      <c r="K32" s="512"/>
      <c r="L32" s="512"/>
      <c r="M32" s="512"/>
      <c r="N32" s="517"/>
      <c r="O32" s="157"/>
    </row>
    <row r="33" spans="1:15" ht="45.6" customHeight="1" thickBot="1">
      <c r="A33" s="502" t="s">
        <v>131</v>
      </c>
      <c r="B33" s="503"/>
      <c r="C33" s="503"/>
      <c r="D33" s="503"/>
      <c r="E33" s="503"/>
      <c r="F33" s="503"/>
      <c r="G33" s="503"/>
      <c r="H33" s="503"/>
      <c r="I33" s="503"/>
      <c r="J33" s="503"/>
      <c r="K33" s="503"/>
      <c r="L33" s="503"/>
      <c r="M33" s="503"/>
      <c r="N33" s="504"/>
      <c r="O33" s="157"/>
    </row>
    <row r="34" spans="1:15" ht="17.25" thickBot="1">
      <c r="A34" s="167"/>
      <c r="B34" s="165"/>
      <c r="C34" s="166"/>
      <c r="D34" s="167"/>
      <c r="E34" s="165"/>
      <c r="F34" s="165"/>
      <c r="G34" s="165"/>
      <c r="H34" s="165"/>
      <c r="I34" s="165"/>
      <c r="J34" s="165"/>
      <c r="K34" s="165"/>
      <c r="L34" s="165"/>
      <c r="M34" s="166"/>
      <c r="N34" s="167"/>
      <c r="O34" s="157"/>
    </row>
    <row r="35" spans="1:15" ht="17.25" thickBot="1">
      <c r="A35" s="499" t="s">
        <v>135</v>
      </c>
      <c r="B35" s="500"/>
      <c r="C35" s="500"/>
      <c r="D35" s="500"/>
      <c r="E35" s="500"/>
      <c r="F35" s="500"/>
      <c r="G35" s="500"/>
      <c r="H35" s="500"/>
      <c r="I35" s="500"/>
      <c r="J35" s="500"/>
      <c r="K35" s="500"/>
      <c r="L35" s="500"/>
      <c r="M35" s="500"/>
      <c r="N35" s="501"/>
      <c r="O35" s="157"/>
    </row>
    <row r="36" spans="1:15" ht="17.25" thickBot="1">
      <c r="A36" s="167"/>
      <c r="B36" s="165"/>
      <c r="C36" s="166"/>
      <c r="D36" s="167"/>
      <c r="E36" s="165"/>
      <c r="F36" s="165"/>
      <c r="G36" s="165"/>
      <c r="H36" s="165"/>
      <c r="I36" s="165"/>
      <c r="J36" s="165"/>
      <c r="K36" s="165"/>
      <c r="L36" s="165"/>
      <c r="M36" s="166"/>
      <c r="N36" s="167"/>
      <c r="O36" s="157"/>
    </row>
    <row r="37" spans="1:15" ht="55.35" customHeight="1" thickBot="1">
      <c r="A37" s="502" t="s">
        <v>742</v>
      </c>
      <c r="B37" s="503"/>
      <c r="C37" s="503"/>
      <c r="D37" s="503"/>
      <c r="E37" s="503"/>
      <c r="F37" s="503"/>
      <c r="G37" s="503"/>
      <c r="H37" s="503"/>
      <c r="I37" s="503"/>
      <c r="J37" s="503"/>
      <c r="K37" s="503"/>
      <c r="L37" s="503"/>
      <c r="M37" s="503"/>
      <c r="N37" s="504"/>
      <c r="O37" s="157"/>
    </row>
    <row r="38" spans="1:15" ht="17.25" thickBot="1">
      <c r="A38" s="167"/>
      <c r="B38" s="165"/>
      <c r="C38" s="166"/>
      <c r="D38" s="167"/>
      <c r="E38" s="165"/>
      <c r="F38" s="165"/>
      <c r="G38" s="165"/>
      <c r="H38" s="165"/>
      <c r="I38" s="165"/>
      <c r="J38" s="165"/>
      <c r="K38" s="165"/>
      <c r="L38" s="165"/>
      <c r="M38" s="165"/>
      <c r="N38" s="165"/>
      <c r="O38" s="157"/>
    </row>
    <row r="39" spans="1:15" ht="17.25" thickBot="1">
      <c r="A39" s="513" t="s">
        <v>136</v>
      </c>
      <c r="B39" s="514"/>
      <c r="C39" s="514"/>
      <c r="D39" s="514"/>
      <c r="E39" s="514"/>
      <c r="F39" s="514"/>
      <c r="G39" s="514"/>
      <c r="H39" s="514"/>
      <c r="I39" s="514"/>
      <c r="J39" s="514"/>
      <c r="K39" s="514"/>
      <c r="L39" s="514"/>
      <c r="M39" s="514"/>
      <c r="N39" s="515"/>
      <c r="O39" s="157"/>
    </row>
    <row r="40" spans="1:15" ht="17.25" thickBot="1">
      <c r="A40" s="513" t="s">
        <v>137</v>
      </c>
      <c r="B40" s="514"/>
      <c r="C40" s="514"/>
      <c r="D40" s="514"/>
      <c r="E40" s="514"/>
      <c r="F40" s="514"/>
      <c r="G40" s="514"/>
      <c r="H40" s="514"/>
      <c r="I40" s="514"/>
      <c r="J40" s="514"/>
      <c r="K40" s="514"/>
      <c r="L40" s="514"/>
      <c r="M40" s="514"/>
      <c r="N40" s="515"/>
      <c r="O40" s="157"/>
    </row>
    <row r="41" spans="1:15" ht="17.25" thickBot="1">
      <c r="A41" s="513" t="s">
        <v>138</v>
      </c>
      <c r="B41" s="514"/>
      <c r="C41" s="514"/>
      <c r="D41" s="514"/>
      <c r="E41" s="514"/>
      <c r="F41" s="514"/>
      <c r="G41" s="514"/>
      <c r="H41" s="514"/>
      <c r="I41" s="514"/>
      <c r="J41" s="514"/>
      <c r="K41" s="514"/>
      <c r="L41" s="514"/>
      <c r="M41" s="514"/>
      <c r="N41" s="515"/>
      <c r="O41" s="157"/>
    </row>
    <row r="42" spans="1:15" ht="17.25" thickBot="1">
      <c r="A42" s="513" t="s">
        <v>139</v>
      </c>
      <c r="B42" s="514"/>
      <c r="C42" s="514"/>
      <c r="D42" s="514"/>
      <c r="E42" s="514"/>
      <c r="F42" s="514"/>
      <c r="G42" s="514"/>
      <c r="H42" s="514"/>
      <c r="I42" s="514"/>
      <c r="J42" s="514"/>
      <c r="K42" s="514"/>
      <c r="L42" s="514"/>
      <c r="M42" s="514"/>
      <c r="N42" s="515"/>
      <c r="O42" s="157"/>
    </row>
    <row r="43" spans="1:15" ht="17.25" thickBot="1">
      <c r="A43" s="513" t="s">
        <v>140</v>
      </c>
      <c r="B43" s="514"/>
      <c r="C43" s="514"/>
      <c r="D43" s="514"/>
      <c r="E43" s="514"/>
      <c r="F43" s="514"/>
      <c r="G43" s="514"/>
      <c r="H43" s="514"/>
      <c r="I43" s="514"/>
      <c r="J43" s="514"/>
      <c r="K43" s="514"/>
      <c r="L43" s="514"/>
      <c r="M43" s="514"/>
      <c r="N43" s="515"/>
      <c r="O43" s="157"/>
    </row>
    <row r="44" spans="1:15" ht="17.25" thickBot="1">
      <c r="A44" s="513" t="s">
        <v>141</v>
      </c>
      <c r="B44" s="514"/>
      <c r="C44" s="514"/>
      <c r="D44" s="514"/>
      <c r="E44" s="514"/>
      <c r="F44" s="514"/>
      <c r="G44" s="514"/>
      <c r="H44" s="514"/>
      <c r="I44" s="514"/>
      <c r="J44" s="514"/>
      <c r="K44" s="514"/>
      <c r="L44" s="514"/>
      <c r="M44" s="514"/>
      <c r="N44" s="515"/>
      <c r="O44" s="157"/>
    </row>
    <row r="45" spans="1:15" ht="17.25" thickBot="1">
      <c r="A45" s="513" t="s">
        <v>142</v>
      </c>
      <c r="B45" s="514"/>
      <c r="C45" s="514"/>
      <c r="D45" s="514"/>
      <c r="E45" s="514"/>
      <c r="F45" s="514"/>
      <c r="G45" s="514"/>
      <c r="H45" s="514"/>
      <c r="I45" s="514"/>
      <c r="J45" s="514"/>
      <c r="K45" s="514"/>
      <c r="L45" s="514"/>
      <c r="M45" s="514"/>
      <c r="N45" s="515"/>
      <c r="O45" s="157"/>
    </row>
    <row r="46" spans="1:15" ht="17.25" thickBot="1">
      <c r="A46" s="168"/>
      <c r="B46" s="169"/>
      <c r="C46" s="169"/>
      <c r="D46" s="169"/>
      <c r="E46" s="169"/>
      <c r="F46" s="169"/>
      <c r="G46" s="169"/>
      <c r="H46" s="169"/>
      <c r="I46" s="169"/>
      <c r="J46" s="169"/>
      <c r="K46" s="169"/>
      <c r="L46" s="169"/>
      <c r="M46" s="169"/>
      <c r="N46" s="170"/>
      <c r="O46" s="157"/>
    </row>
    <row r="47" spans="1:15" ht="17.25" thickBot="1">
      <c r="A47" s="499" t="s">
        <v>683</v>
      </c>
      <c r="B47" s="500"/>
      <c r="C47" s="500"/>
      <c r="D47" s="500"/>
      <c r="E47" s="500"/>
      <c r="F47" s="500"/>
      <c r="G47" s="500"/>
      <c r="H47" s="500"/>
      <c r="I47" s="500"/>
      <c r="J47" s="500"/>
      <c r="K47" s="500"/>
      <c r="L47" s="500"/>
      <c r="M47" s="500"/>
      <c r="N47" s="501"/>
    </row>
    <row r="48" spans="1:15" ht="17.25" thickBot="1">
      <c r="A48" s="167"/>
      <c r="B48" s="165"/>
      <c r="C48" s="166"/>
      <c r="D48" s="167"/>
      <c r="E48" s="165"/>
      <c r="F48" s="165"/>
      <c r="G48" s="165"/>
      <c r="H48" s="165"/>
      <c r="I48" s="165"/>
      <c r="J48" s="165"/>
      <c r="K48" s="165"/>
      <c r="L48" s="165"/>
      <c r="M48" s="166"/>
      <c r="N48" s="167"/>
    </row>
    <row r="49" spans="1:14" ht="41.45" customHeight="1" thickBot="1">
      <c r="A49" s="502" t="s">
        <v>680</v>
      </c>
      <c r="B49" s="503"/>
      <c r="C49" s="503"/>
      <c r="D49" s="503"/>
      <c r="E49" s="503"/>
      <c r="F49" s="503"/>
      <c r="G49" s="503"/>
      <c r="H49" s="503"/>
      <c r="I49" s="503"/>
      <c r="J49" s="503"/>
      <c r="K49" s="503"/>
      <c r="L49" s="503"/>
      <c r="M49" s="503"/>
      <c r="N49" s="504"/>
    </row>
  </sheetData>
  <mergeCells count="32">
    <mergeCell ref="A22:N22"/>
    <mergeCell ref="A24:N24"/>
    <mergeCell ref="A25:N25"/>
    <mergeCell ref="A27:N27"/>
    <mergeCell ref="A45:N45"/>
    <mergeCell ref="A30:N30"/>
    <mergeCell ref="A32:N32"/>
    <mergeCell ref="A33:N33"/>
    <mergeCell ref="A35:N35"/>
    <mergeCell ref="A37:N37"/>
    <mergeCell ref="A39:N39"/>
    <mergeCell ref="A40:N40"/>
    <mergeCell ref="A41:N41"/>
    <mergeCell ref="A42:N42"/>
    <mergeCell ref="A43:N43"/>
    <mergeCell ref="A44:N44"/>
    <mergeCell ref="A47:N47"/>
    <mergeCell ref="A49:N49"/>
    <mergeCell ref="A10:N10"/>
    <mergeCell ref="A1:N1"/>
    <mergeCell ref="A2:N2"/>
    <mergeCell ref="A4:N5"/>
    <mergeCell ref="A6:N7"/>
    <mergeCell ref="A9:N9"/>
    <mergeCell ref="A29:N29"/>
    <mergeCell ref="A12:N12"/>
    <mergeCell ref="A13:N13"/>
    <mergeCell ref="A15:N15"/>
    <mergeCell ref="A16:N16"/>
    <mergeCell ref="A18:N18"/>
    <mergeCell ref="A19:N19"/>
    <mergeCell ref="A21:N21"/>
  </mergeCells>
  <pageMargins left="0.7" right="0.7" top="0.75" bottom="0.75" header="0.3" footer="0.3"/>
  <pageSetup paperSize="9" orientation="portrait" r:id="rId1"/>
  <headerFooter>
    <oddFooter>&amp;L_x000D_&amp;1#&amp;"Calibri"&amp;10&amp;K000000 C2 General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O66"/>
  <sheetViews>
    <sheetView showGridLines="0" zoomScaleNormal="100" workbookViewId="0">
      <selection sqref="A1:I1"/>
    </sheetView>
  </sheetViews>
  <sheetFormatPr defaultColWidth="0" defaultRowHeight="16.5" zeroHeight="1"/>
  <cols>
    <col min="1" max="1" width="9.140625" style="2" customWidth="1"/>
    <col min="2" max="2" width="4.85546875" style="2" customWidth="1"/>
    <col min="3" max="3" width="21.85546875" style="2" customWidth="1"/>
    <col min="4" max="4" width="4.85546875" style="2" customWidth="1"/>
    <col min="5" max="5" width="21.85546875" style="2" customWidth="1"/>
    <col min="6" max="6" width="4.85546875" style="2" customWidth="1"/>
    <col min="7" max="7" width="21.85546875" style="2" customWidth="1"/>
    <col min="8" max="8" width="4.85546875" style="2" customWidth="1"/>
    <col min="9" max="9" width="20.140625" style="2" customWidth="1"/>
    <col min="10" max="10" width="13" style="2" customWidth="1"/>
    <col min="11" max="11" width="9.140625" style="2" hidden="1" customWidth="1"/>
    <col min="12" max="15" width="0" style="2" hidden="1" customWidth="1"/>
    <col min="16" max="16384" width="9.140625" style="2" hidden="1"/>
  </cols>
  <sheetData>
    <row r="1" spans="1:15" ht="18.75">
      <c r="A1" s="518" t="s">
        <v>387</v>
      </c>
      <c r="B1" s="518"/>
      <c r="C1" s="518"/>
      <c r="D1" s="518"/>
      <c r="E1" s="518"/>
      <c r="F1" s="518"/>
      <c r="G1" s="518"/>
      <c r="H1" s="518"/>
      <c r="I1" s="518"/>
      <c r="J1" s="210">
        <f>Megrendelő!Q1</f>
        <v>45936</v>
      </c>
      <c r="K1" s="211"/>
      <c r="L1" s="211"/>
      <c r="M1" s="212"/>
      <c r="N1" s="212"/>
      <c r="O1" s="213"/>
    </row>
    <row r="2" spans="1:15" ht="15.75" customHeight="1">
      <c r="A2" s="529" t="s">
        <v>143</v>
      </c>
      <c r="B2" s="530"/>
      <c r="C2" s="530"/>
      <c r="D2" s="530"/>
      <c r="E2" s="530"/>
      <c r="F2" s="530"/>
      <c r="G2" s="530"/>
      <c r="H2" s="530"/>
      <c r="I2" s="530"/>
      <c r="J2" s="531"/>
      <c r="K2" s="214"/>
      <c r="L2" s="214"/>
      <c r="M2" s="215"/>
      <c r="N2" s="215"/>
      <c r="O2" s="215"/>
    </row>
    <row r="3" spans="1:15" ht="15.75" customHeight="1">
      <c r="A3" s="216"/>
      <c r="B3" s="216"/>
      <c r="C3" s="217"/>
      <c r="D3" s="217"/>
      <c r="E3" s="216"/>
      <c r="F3" s="216"/>
      <c r="G3" s="217"/>
      <c r="H3" s="218"/>
      <c r="I3" s="219"/>
      <c r="J3" s="220"/>
      <c r="K3" s="214"/>
      <c r="L3" s="214"/>
      <c r="M3" s="214"/>
      <c r="N3" s="214"/>
      <c r="O3" s="214"/>
    </row>
    <row r="4" spans="1:15" ht="76.5" customHeight="1">
      <c r="A4" s="532" t="s">
        <v>745</v>
      </c>
      <c r="B4" s="532"/>
      <c r="C4" s="532"/>
      <c r="D4" s="532"/>
      <c r="E4" s="532"/>
      <c r="F4" s="532"/>
      <c r="G4" s="532"/>
      <c r="H4" s="532"/>
      <c r="I4" s="532"/>
      <c r="J4" s="532"/>
      <c r="K4" s="221"/>
      <c r="L4" s="221"/>
      <c r="M4" s="214"/>
      <c r="N4" s="214"/>
      <c r="O4" s="214"/>
    </row>
    <row r="5" spans="1:15" ht="15.75" customHeight="1" thickBot="1">
      <c r="B5" s="222"/>
      <c r="C5" s="222"/>
      <c r="D5" s="223"/>
      <c r="E5" s="224"/>
      <c r="F5" s="222"/>
      <c r="G5" s="222"/>
      <c r="H5" s="223"/>
      <c r="I5" s="224"/>
      <c r="J5" s="225"/>
      <c r="K5" s="214"/>
      <c r="L5" s="214"/>
      <c r="M5" s="214"/>
      <c r="N5" s="214"/>
      <c r="O5" s="214"/>
    </row>
    <row r="6" spans="1:15" ht="15.75" customHeight="1" thickBot="1">
      <c r="A6" s="226"/>
      <c r="B6" s="521" t="s">
        <v>269</v>
      </c>
      <c r="C6" s="522"/>
      <c r="D6" s="522"/>
      <c r="E6" s="522"/>
      <c r="F6" s="522"/>
      <c r="G6" s="522"/>
      <c r="H6" s="522"/>
      <c r="I6" s="523"/>
      <c r="J6" s="227"/>
      <c r="K6" s="214"/>
      <c r="L6" s="214"/>
      <c r="M6" s="214"/>
      <c r="N6" s="214"/>
      <c r="O6" s="214"/>
    </row>
    <row r="7" spans="1:15" ht="17.25" thickBot="1">
      <c r="A7" s="156"/>
      <c r="B7" s="519" t="s">
        <v>524</v>
      </c>
      <c r="C7" s="520"/>
      <c r="D7" s="520"/>
      <c r="E7" s="520"/>
      <c r="F7" s="524">
        <f>Megrendelő!C4</f>
        <v>0</v>
      </c>
      <c r="G7" s="525"/>
      <c r="H7" s="525"/>
      <c r="I7" s="526"/>
      <c r="J7" s="227"/>
      <c r="K7" s="214"/>
    </row>
    <row r="8" spans="1:15" ht="17.25" thickBot="1">
      <c r="A8" s="156"/>
      <c r="B8" s="519" t="s">
        <v>462</v>
      </c>
      <c r="C8" s="520"/>
      <c r="D8" s="520"/>
      <c r="E8" s="533"/>
      <c r="F8" s="524"/>
      <c r="G8" s="525"/>
      <c r="H8" s="525"/>
      <c r="I8" s="526"/>
      <c r="J8" s="227"/>
      <c r="K8" s="214"/>
    </row>
    <row r="9" spans="1:15" ht="17.25" thickBot="1">
      <c r="A9" s="156"/>
      <c r="B9" s="527" t="s">
        <v>147</v>
      </c>
      <c r="C9" s="528"/>
      <c r="D9" s="528"/>
      <c r="E9" s="528"/>
      <c r="F9" s="524">
        <f>Megrendelő!C9</f>
        <v>0</v>
      </c>
      <c r="G9" s="525"/>
      <c r="H9" s="525"/>
      <c r="I9" s="526"/>
      <c r="J9" s="227"/>
      <c r="K9" s="214"/>
    </row>
    <row r="10" spans="1:15" ht="17.25" thickBot="1">
      <c r="A10" s="156"/>
      <c r="B10" s="527" t="s">
        <v>148</v>
      </c>
      <c r="C10" s="528"/>
      <c r="D10" s="528"/>
      <c r="E10" s="528"/>
      <c r="F10" s="524">
        <f>Megrendelő!C10</f>
        <v>0</v>
      </c>
      <c r="G10" s="525"/>
      <c r="H10" s="525"/>
      <c r="I10" s="526"/>
      <c r="J10" s="227"/>
      <c r="K10" s="214"/>
    </row>
    <row r="11" spans="1:15" ht="17.25" thickBot="1">
      <c r="A11" s="228"/>
      <c r="B11" s="527" t="s">
        <v>463</v>
      </c>
      <c r="C11" s="528"/>
      <c r="D11" s="528"/>
      <c r="E11" s="528"/>
      <c r="F11" s="524">
        <f>Megrendelő!D6</f>
        <v>0</v>
      </c>
      <c r="G11" s="525"/>
      <c r="H11" s="525"/>
      <c r="I11" s="526"/>
      <c r="J11" s="229"/>
      <c r="K11" s="214"/>
    </row>
    <row r="12" spans="1:15" ht="17.25" thickBot="1">
      <c r="B12" s="527" t="s">
        <v>464</v>
      </c>
      <c r="C12" s="528"/>
      <c r="D12" s="528"/>
      <c r="E12" s="549"/>
      <c r="F12" s="524">
        <f>Megrendelő!C6</f>
        <v>0</v>
      </c>
      <c r="G12" s="525"/>
      <c r="H12" s="525"/>
      <c r="I12" s="526"/>
      <c r="J12" s="229"/>
      <c r="K12" s="214"/>
    </row>
    <row r="13" spans="1:15" ht="17.25" thickBot="1">
      <c r="B13" s="527" t="s">
        <v>465</v>
      </c>
      <c r="C13" s="528"/>
      <c r="D13" s="528"/>
      <c r="E13" s="549"/>
      <c r="F13" s="524">
        <f>Megrendelő!E6</f>
        <v>0</v>
      </c>
      <c r="G13" s="525"/>
      <c r="H13" s="525"/>
      <c r="I13" s="526"/>
      <c r="J13" s="229"/>
      <c r="K13" s="214"/>
    </row>
    <row r="14" spans="1:15" ht="17.25" thickBot="1">
      <c r="B14" s="527" t="s">
        <v>466</v>
      </c>
      <c r="C14" s="528"/>
      <c r="D14" s="528"/>
      <c r="E14" s="549"/>
      <c r="F14" s="524">
        <f>Megrendelő!F6</f>
        <v>0</v>
      </c>
      <c r="G14" s="525"/>
      <c r="H14" s="525"/>
      <c r="I14" s="526"/>
      <c r="J14" s="229"/>
      <c r="K14" s="214"/>
    </row>
    <row r="15" spans="1:15" ht="17.25" thickBot="1">
      <c r="B15" s="527" t="s">
        <v>467</v>
      </c>
      <c r="C15" s="528"/>
      <c r="D15" s="528"/>
      <c r="E15" s="549"/>
      <c r="F15" s="524">
        <f>Megrendelő!G6</f>
        <v>0</v>
      </c>
      <c r="G15" s="525"/>
      <c r="H15" s="525"/>
      <c r="I15" s="526"/>
      <c r="J15" s="229"/>
      <c r="K15" s="214"/>
    </row>
    <row r="16" spans="1:15" ht="17.25" thickBot="1">
      <c r="B16" s="527" t="s">
        <v>149</v>
      </c>
      <c r="C16" s="528"/>
      <c r="D16" s="528"/>
      <c r="E16" s="549"/>
      <c r="F16" s="524"/>
      <c r="G16" s="525"/>
      <c r="H16" s="525"/>
      <c r="I16" s="526"/>
      <c r="J16" s="229"/>
      <c r="K16" s="214"/>
    </row>
    <row r="17" spans="1:11">
      <c r="A17" s="226"/>
      <c r="B17" s="538" t="s">
        <v>471</v>
      </c>
      <c r="C17" s="539"/>
      <c r="D17" s="539"/>
      <c r="E17" s="539"/>
      <c r="F17" s="542"/>
      <c r="G17" s="543"/>
      <c r="H17" s="543"/>
      <c r="I17" s="544"/>
      <c r="J17" s="229"/>
      <c r="K17" s="214"/>
    </row>
    <row r="18" spans="1:11" ht="17.25" thickBot="1">
      <c r="A18" s="226"/>
      <c r="B18" s="540"/>
      <c r="C18" s="541"/>
      <c r="D18" s="541"/>
      <c r="E18" s="541"/>
      <c r="F18" s="545"/>
      <c r="G18" s="546"/>
      <c r="H18" s="546"/>
      <c r="I18" s="547"/>
      <c r="J18" s="230"/>
      <c r="K18" s="214"/>
    </row>
    <row r="19" spans="1:11">
      <c r="A19" s="226"/>
      <c r="B19" s="231"/>
      <c r="D19" s="232"/>
      <c r="E19" s="232"/>
      <c r="F19" s="233"/>
      <c r="G19" s="234"/>
      <c r="H19" s="235"/>
      <c r="J19" s="230"/>
    </row>
    <row r="20" spans="1:11">
      <c r="A20" s="226"/>
      <c r="B20" s="236" t="s">
        <v>150</v>
      </c>
      <c r="C20" s="237"/>
      <c r="D20" s="238"/>
      <c r="E20" s="237"/>
      <c r="F20" s="239"/>
      <c r="G20" s="237"/>
      <c r="H20" s="237"/>
      <c r="I20" s="237"/>
      <c r="J20" s="230"/>
    </row>
    <row r="21" spans="1:11">
      <c r="A21" s="240"/>
      <c r="B21" s="236" t="s">
        <v>584</v>
      </c>
      <c r="C21" s="236"/>
      <c r="D21" s="236"/>
      <c r="E21" s="236"/>
      <c r="F21" s="236"/>
      <c r="G21" s="236"/>
      <c r="H21" s="236"/>
      <c r="I21" s="236"/>
      <c r="J21" s="230"/>
    </row>
    <row r="22" spans="1:11">
      <c r="A22" s="548"/>
      <c r="B22" s="548"/>
      <c r="C22" s="548"/>
      <c r="D22" s="548"/>
      <c r="E22" s="548"/>
      <c r="F22" s="548"/>
      <c r="G22" s="548"/>
      <c r="H22" s="149"/>
      <c r="I22" s="149"/>
      <c r="J22" s="230"/>
    </row>
    <row r="23" spans="1:11">
      <c r="A23" s="240"/>
      <c r="B23" s="239"/>
      <c r="C23" s="228"/>
      <c r="D23" s="149"/>
      <c r="E23" s="149"/>
      <c r="F23" s="149"/>
      <c r="G23" s="149"/>
      <c r="H23" s="241"/>
      <c r="I23" s="228"/>
      <c r="J23" s="225"/>
    </row>
    <row r="24" spans="1:11">
      <c r="A24" s="241"/>
      <c r="B24" s="242"/>
      <c r="C24" s="243"/>
      <c r="D24" s="244"/>
      <c r="E24" s="243"/>
      <c r="F24" s="244"/>
      <c r="G24" s="245"/>
      <c r="H24" s="149"/>
      <c r="I24" s="149"/>
      <c r="J24" s="230"/>
    </row>
    <row r="25" spans="1:11" ht="17.25" thickBot="1">
      <c r="B25" s="246"/>
      <c r="C25" s="247"/>
      <c r="D25" s="246"/>
      <c r="E25" s="247"/>
      <c r="F25" s="246"/>
      <c r="G25" s="157"/>
      <c r="H25" s="155"/>
      <c r="I25" s="248"/>
      <c r="J25" s="230"/>
    </row>
    <row r="26" spans="1:11" ht="17.25" thickBot="1">
      <c r="A26" s="226"/>
      <c r="B26" s="535" t="s">
        <v>170</v>
      </c>
      <c r="C26" s="536"/>
      <c r="D26" s="536"/>
      <c r="E26" s="536"/>
      <c r="F26" s="536"/>
      <c r="G26" s="536"/>
      <c r="H26" s="536"/>
      <c r="I26" s="537"/>
      <c r="J26" s="220"/>
    </row>
    <row r="27" spans="1:11" ht="17.25" thickBot="1">
      <c r="A27" s="241"/>
      <c r="B27" s="249" t="s">
        <v>151</v>
      </c>
      <c r="C27" s="250" t="str">
        <f>IF(Megrendelő!B15="Számhordozás",Megrendelő!A15,"")</f>
        <v/>
      </c>
      <c r="D27" s="249" t="s">
        <v>181</v>
      </c>
      <c r="E27" s="251" t="str">
        <f>IF(Megrendelő!B43="Számhordozás",Megrendelő!A43,"")</f>
        <v/>
      </c>
      <c r="F27" s="249" t="s">
        <v>209</v>
      </c>
      <c r="G27" s="251" t="str">
        <f>IF(Megrendelő!B71="Számhordozás",Megrendelő!A71,"")</f>
        <v/>
      </c>
      <c r="H27" s="249" t="s">
        <v>237</v>
      </c>
      <c r="I27" s="252" t="str">
        <f>IF(Megrendelő!B99="Számhordozás",Megrendelő!A99,"")</f>
        <v/>
      </c>
      <c r="J27" s="214"/>
    </row>
    <row r="28" spans="1:11" ht="17.25" thickBot="1">
      <c r="B28" s="249" t="s">
        <v>154</v>
      </c>
      <c r="C28" s="251" t="str">
        <f>IF(Megrendelő!B16="Számhordozás",Megrendelő!A16,"")</f>
        <v/>
      </c>
      <c r="D28" s="249" t="s">
        <v>182</v>
      </c>
      <c r="E28" s="251" t="str">
        <f>IF(Megrendelő!B44="Számhordozás",Megrendelő!A44,"")</f>
        <v/>
      </c>
      <c r="F28" s="249" t="s">
        <v>210</v>
      </c>
      <c r="G28" s="251" t="str">
        <f>IF(Megrendelő!B72="Számhordozás",Megrendelő!A72,"")</f>
        <v/>
      </c>
      <c r="H28" s="249" t="s">
        <v>238</v>
      </c>
      <c r="I28" s="252" t="str">
        <f>IF(Megrendelő!B100="Számhordozás",Megrendelő!A100,"")</f>
        <v/>
      </c>
      <c r="J28" s="220"/>
    </row>
    <row r="29" spans="1:11" ht="17.25" thickBot="1">
      <c r="A29" s="226"/>
      <c r="B29" s="249" t="s">
        <v>157</v>
      </c>
      <c r="C29" s="251" t="str">
        <f>IF(Megrendelő!B17="Számhordozás",Megrendelő!A17,"")</f>
        <v/>
      </c>
      <c r="D29" s="249" t="s">
        <v>183</v>
      </c>
      <c r="E29" s="251" t="str">
        <f>IF(Megrendelő!B45="Számhordozás",Megrendelő!A45,"")</f>
        <v/>
      </c>
      <c r="F29" s="249" t="s">
        <v>211</v>
      </c>
      <c r="G29" s="251" t="str">
        <f>IF(Megrendelő!B73="Számhordozás",Megrendelő!A73,"")</f>
        <v/>
      </c>
      <c r="H29" s="249" t="s">
        <v>239</v>
      </c>
      <c r="I29" s="252" t="str">
        <f>IF(Megrendelő!B101="Számhordozás",Megrendelő!A101,"")</f>
        <v/>
      </c>
      <c r="J29" s="220"/>
    </row>
    <row r="30" spans="1:11" ht="17.25" thickBot="1">
      <c r="A30" s="241"/>
      <c r="B30" s="249" t="s">
        <v>160</v>
      </c>
      <c r="C30" s="251" t="str">
        <f>IF(Megrendelő!B18="Számhordozás",Megrendelő!A18,"")</f>
        <v/>
      </c>
      <c r="D30" s="249" t="s">
        <v>184</v>
      </c>
      <c r="E30" s="251" t="str">
        <f>IF(Megrendelő!B46="Számhordozás",Megrendelő!A46,"")</f>
        <v/>
      </c>
      <c r="F30" s="249" t="s">
        <v>212</v>
      </c>
      <c r="G30" s="251" t="str">
        <f>IF(Megrendelő!B74="Számhordozás",Megrendelő!A74,"")</f>
        <v/>
      </c>
      <c r="H30" s="249" t="s">
        <v>240</v>
      </c>
      <c r="I30" s="252" t="str">
        <f>IF(Megrendelő!B102="Számhordozás",Megrendelő!A102,"")</f>
        <v/>
      </c>
      <c r="J30" s="214"/>
    </row>
    <row r="31" spans="1:11" ht="17.25" thickBot="1">
      <c r="A31" s="241"/>
      <c r="B31" s="249" t="s">
        <v>163</v>
      </c>
      <c r="C31" s="251" t="str">
        <f>IF(Megrendelő!B19="Számhordozás",Megrendelő!A19,"")</f>
        <v/>
      </c>
      <c r="D31" s="249" t="s">
        <v>185</v>
      </c>
      <c r="E31" s="251" t="str">
        <f>IF(Megrendelő!B47="Számhordozás",Megrendelő!A47,"")</f>
        <v/>
      </c>
      <c r="F31" s="249" t="s">
        <v>213</v>
      </c>
      <c r="G31" s="251" t="str">
        <f>IF(Megrendelő!B75="Számhordozás",Megrendelő!A75,"")</f>
        <v/>
      </c>
      <c r="H31" s="249" t="s">
        <v>241</v>
      </c>
      <c r="I31" s="252" t="str">
        <f>IF(Megrendelő!B103="Számhordozás",Megrendelő!A103,"")</f>
        <v/>
      </c>
      <c r="J31" s="220"/>
    </row>
    <row r="32" spans="1:11" ht="17.25" thickBot="1">
      <c r="B32" s="249" t="s">
        <v>166</v>
      </c>
      <c r="C32" s="251" t="str">
        <f>IF(Megrendelő!B20="Számhordozás",Megrendelő!A20,"")</f>
        <v/>
      </c>
      <c r="D32" s="249" t="s">
        <v>186</v>
      </c>
      <c r="E32" s="251" t="str">
        <f>IF(Megrendelő!B48="Számhordozás",Megrendelő!A48,"")</f>
        <v/>
      </c>
      <c r="F32" s="249" t="s">
        <v>214</v>
      </c>
      <c r="G32" s="251" t="str">
        <f>IF(Megrendelő!B76="Számhordozás",Megrendelő!A76,"")</f>
        <v/>
      </c>
      <c r="H32" s="249" t="s">
        <v>242</v>
      </c>
      <c r="I32" s="252" t="str">
        <f>IF(Megrendelő!B104="Számhordozás",Megrendelő!A104,"")</f>
        <v/>
      </c>
      <c r="J32" s="253"/>
    </row>
    <row r="33" spans="1:10" ht="17.25" thickBot="1">
      <c r="A33" s="241"/>
      <c r="B33" s="249" t="s">
        <v>152</v>
      </c>
      <c r="C33" s="251" t="str">
        <f>IF(Megrendelő!B21="Számhordozás",Megrendelő!A21,"")</f>
        <v/>
      </c>
      <c r="D33" s="249" t="s">
        <v>187</v>
      </c>
      <c r="E33" s="251" t="str">
        <f>IF(Megrendelő!B49="Számhordozás",Megrendelő!A49,"")</f>
        <v/>
      </c>
      <c r="F33" s="249" t="s">
        <v>215</v>
      </c>
      <c r="G33" s="251" t="str">
        <f>IF(Megrendelő!B77="Számhordozás",Megrendelő!A77,"")</f>
        <v/>
      </c>
      <c r="H33" s="249" t="s">
        <v>243</v>
      </c>
      <c r="I33" s="252" t="str">
        <f>IF(Megrendelő!B105="Számhordozás",Megrendelő!A105,"")</f>
        <v/>
      </c>
      <c r="J33" s="214"/>
    </row>
    <row r="34" spans="1:10" ht="17.25" thickBot="1">
      <c r="B34" s="249" t="s">
        <v>155</v>
      </c>
      <c r="C34" s="251" t="str">
        <f>IF(Megrendelő!B22="Számhordozás",Megrendelő!A22,"")</f>
        <v/>
      </c>
      <c r="D34" s="249" t="s">
        <v>188</v>
      </c>
      <c r="E34" s="251" t="str">
        <f>IF(Megrendelő!B50="Számhordozás",Megrendelő!A50,"")</f>
        <v/>
      </c>
      <c r="F34" s="249" t="s">
        <v>216</v>
      </c>
      <c r="G34" s="251" t="str">
        <f>IF(Megrendelő!B78="Számhordozás",Megrendelő!A78,"")</f>
        <v/>
      </c>
      <c r="H34" s="249" t="s">
        <v>244</v>
      </c>
      <c r="I34" s="252" t="str">
        <f>IF(Megrendelő!B106="Számhordozás",Megrendelő!A106,"")</f>
        <v/>
      </c>
      <c r="J34" s="220"/>
    </row>
    <row r="35" spans="1:10" ht="17.25" thickBot="1">
      <c r="A35" s="226"/>
      <c r="B35" s="249" t="s">
        <v>158</v>
      </c>
      <c r="C35" s="251" t="str">
        <f>IF(Megrendelő!B23="Számhordozás",Megrendelő!A23,"")</f>
        <v/>
      </c>
      <c r="D35" s="249" t="s">
        <v>189</v>
      </c>
      <c r="E35" s="251" t="str">
        <f>IF(Megrendelő!B51="Számhordozás",Megrendelő!A51,"")</f>
        <v/>
      </c>
      <c r="F35" s="249" t="s">
        <v>217</v>
      </c>
      <c r="G35" s="251" t="str">
        <f>IF(Megrendelő!B79="Számhordozás",Megrendelő!A79,"")</f>
        <v/>
      </c>
      <c r="H35" s="249" t="s">
        <v>245</v>
      </c>
      <c r="I35" s="252" t="str">
        <f>IF(Megrendelő!B107="Számhordozás",Megrendelő!A107,"")</f>
        <v/>
      </c>
      <c r="J35" s="253"/>
    </row>
    <row r="36" spans="1:10" ht="17.25" thickBot="1">
      <c r="A36" s="226"/>
      <c r="B36" s="249" t="s">
        <v>161</v>
      </c>
      <c r="C36" s="251" t="str">
        <f>IF(Megrendelő!B24="Számhordozás",Megrendelő!A24,"")</f>
        <v/>
      </c>
      <c r="D36" s="249" t="s">
        <v>190</v>
      </c>
      <c r="E36" s="251" t="str">
        <f>IF(Megrendelő!B52="Számhordozás",Megrendelő!A52,"")</f>
        <v/>
      </c>
      <c r="F36" s="249" t="s">
        <v>218</v>
      </c>
      <c r="G36" s="251" t="str">
        <f>IF(Megrendelő!B80="Számhordozás",Megrendelő!A80,"")</f>
        <v/>
      </c>
      <c r="H36" s="249" t="s">
        <v>246</v>
      </c>
      <c r="I36" s="252" t="str">
        <f>IF(Megrendelő!B108="Számhordozás",Megrendelő!A108,"")</f>
        <v/>
      </c>
      <c r="J36" s="253"/>
    </row>
    <row r="37" spans="1:10" ht="17.25" thickBot="1">
      <c r="A37" s="226"/>
      <c r="B37" s="249" t="s">
        <v>164</v>
      </c>
      <c r="C37" s="251" t="str">
        <f>IF(Megrendelő!B25="Számhordozás",Megrendelő!A25,"")</f>
        <v/>
      </c>
      <c r="D37" s="249" t="s">
        <v>191</v>
      </c>
      <c r="E37" s="251" t="str">
        <f>IF(Megrendelő!B53="Számhordozás",Megrendelő!A53,"")</f>
        <v/>
      </c>
      <c r="F37" s="249" t="s">
        <v>219</v>
      </c>
      <c r="G37" s="251" t="str">
        <f>IF(Megrendelő!B81="Számhordozás",Megrendelő!A81,"")</f>
        <v/>
      </c>
      <c r="H37" s="249" t="s">
        <v>247</v>
      </c>
      <c r="I37" s="252" t="str">
        <f>IF(Megrendelő!B109="Számhordozás",Megrendelő!A109,"")</f>
        <v/>
      </c>
      <c r="J37" s="253"/>
    </row>
    <row r="38" spans="1:10" ht="17.25" thickBot="1">
      <c r="A38" s="226"/>
      <c r="B38" s="249" t="s">
        <v>167</v>
      </c>
      <c r="C38" s="251" t="str">
        <f>IF(Megrendelő!B26="Számhordozás",Megrendelő!A26,"")</f>
        <v/>
      </c>
      <c r="D38" s="249" t="s">
        <v>192</v>
      </c>
      <c r="E38" s="251" t="str">
        <f>IF(Megrendelő!B54="Számhordozás",Megrendelő!A54,"")</f>
        <v/>
      </c>
      <c r="F38" s="249" t="s">
        <v>220</v>
      </c>
      <c r="G38" s="251" t="str">
        <f>IF(Megrendelő!B82="Számhordozás",Megrendelő!A82,"")</f>
        <v/>
      </c>
      <c r="H38" s="249" t="s">
        <v>248</v>
      </c>
      <c r="I38" s="252" t="str">
        <f>IF(Megrendelő!B110="Számhordozás",Megrendelő!A110,"")</f>
        <v/>
      </c>
      <c r="J38" s="214"/>
    </row>
    <row r="39" spans="1:10" ht="17.25" thickBot="1">
      <c r="A39" s="226"/>
      <c r="B39" s="249" t="s">
        <v>153</v>
      </c>
      <c r="C39" s="251" t="str">
        <f>IF(Megrendelő!B27="Számhordozás",Megrendelő!A27,"")</f>
        <v/>
      </c>
      <c r="D39" s="249" t="s">
        <v>193</v>
      </c>
      <c r="E39" s="251" t="str">
        <f>IF(Megrendelő!B55="Számhordozás",Megrendelő!A55,"")</f>
        <v/>
      </c>
      <c r="F39" s="249" t="s">
        <v>221</v>
      </c>
      <c r="G39" s="251" t="str">
        <f>IF(Megrendelő!B83="Számhordozás",Megrendelő!A83,"")</f>
        <v/>
      </c>
      <c r="H39" s="249" t="s">
        <v>249</v>
      </c>
      <c r="I39" s="252" t="str">
        <f>IF(Megrendelő!B111="Számhordozás",Megrendelő!A111,"")</f>
        <v/>
      </c>
      <c r="J39" s="220"/>
    </row>
    <row r="40" spans="1:10" ht="17.25" thickBot="1">
      <c r="A40" s="241"/>
      <c r="B40" s="249" t="s">
        <v>156</v>
      </c>
      <c r="C40" s="251" t="str">
        <f>IF(Megrendelő!B28="Számhordozás",Megrendelő!A28,"")</f>
        <v/>
      </c>
      <c r="D40" s="249" t="s">
        <v>194</v>
      </c>
      <c r="E40" s="251" t="str">
        <f>IF(Megrendelő!B56="Számhordozás",Megrendelő!A56,"")</f>
        <v/>
      </c>
      <c r="F40" s="249" t="s">
        <v>222</v>
      </c>
      <c r="G40" s="251" t="str">
        <f>IF(Megrendelő!B84="Számhordozás",Megrendelő!A84,"")</f>
        <v/>
      </c>
      <c r="H40" s="249" t="s">
        <v>250</v>
      </c>
      <c r="I40" s="252" t="str">
        <f>IF(Megrendelő!B112="Számhordozás",Megrendelő!A112,"")</f>
        <v/>
      </c>
      <c r="J40" s="214"/>
    </row>
    <row r="41" spans="1:10" ht="17.25" thickBot="1">
      <c r="B41" s="249" t="s">
        <v>159</v>
      </c>
      <c r="C41" s="251" t="str">
        <f>IF(Megrendelő!B29="Számhordozás",Megrendelő!A29,"")</f>
        <v/>
      </c>
      <c r="D41" s="249" t="s">
        <v>195</v>
      </c>
      <c r="E41" s="251" t="str">
        <f>IF(Megrendelő!B57="Számhordozás",Megrendelő!A57,"")</f>
        <v/>
      </c>
      <c r="F41" s="249" t="s">
        <v>223</v>
      </c>
      <c r="G41" s="251" t="str">
        <f>IF(Megrendelő!B85="Számhordozás",Megrendelő!A85,"")</f>
        <v/>
      </c>
      <c r="H41" s="249" t="s">
        <v>251</v>
      </c>
      <c r="I41" s="252" t="str">
        <f>IF(Megrendelő!B113="Számhordozás",Megrendelő!A113,"")</f>
        <v/>
      </c>
      <c r="J41" s="220"/>
    </row>
    <row r="42" spans="1:10" ht="17.25" thickBot="1">
      <c r="A42" s="241"/>
      <c r="B42" s="249" t="s">
        <v>162</v>
      </c>
      <c r="C42" s="251" t="str">
        <f>IF(Megrendelő!B30="Számhordozás",Megrendelő!A30,"")</f>
        <v/>
      </c>
      <c r="D42" s="249" t="s">
        <v>196</v>
      </c>
      <c r="E42" s="251" t="str">
        <f>IF(Megrendelő!B58="Számhordozás",Megrendelő!A58,"")</f>
        <v/>
      </c>
      <c r="F42" s="249" t="s">
        <v>224</v>
      </c>
      <c r="G42" s="251" t="str">
        <f>IF(Megrendelő!B86="Számhordozás",Megrendelő!A86,"")</f>
        <v/>
      </c>
      <c r="H42" s="249" t="s">
        <v>252</v>
      </c>
      <c r="I42" s="252" t="str">
        <f>IF(Megrendelő!B114="Számhordozás",Megrendelő!A114,"")</f>
        <v/>
      </c>
      <c r="J42" s="253"/>
    </row>
    <row r="43" spans="1:10" ht="17.25" thickBot="1">
      <c r="B43" s="249" t="s">
        <v>165</v>
      </c>
      <c r="C43" s="251" t="str">
        <f>IF(Megrendelő!B31="Számhordozás",Megrendelő!A31,"")</f>
        <v/>
      </c>
      <c r="D43" s="249" t="s">
        <v>197</v>
      </c>
      <c r="E43" s="251" t="str">
        <f>IF(Megrendelő!B59="Számhordozás",Megrendelő!A59,"")</f>
        <v/>
      </c>
      <c r="F43" s="249" t="s">
        <v>225</v>
      </c>
      <c r="G43" s="251" t="str">
        <f>IF(Megrendelő!B87="Számhordozás",Megrendelő!A87,"")</f>
        <v/>
      </c>
      <c r="H43" s="249" t="s">
        <v>253</v>
      </c>
      <c r="I43" s="252" t="str">
        <f>IF(Megrendelő!B115="Számhordozás",Megrendelő!A115,"")</f>
        <v/>
      </c>
      <c r="J43" s="214"/>
    </row>
    <row r="44" spans="1:10" ht="17.25" thickBot="1">
      <c r="A44" s="226"/>
      <c r="B44" s="249" t="s">
        <v>168</v>
      </c>
      <c r="C44" s="251" t="str">
        <f>IF(Megrendelő!B32="Számhordozás",Megrendelő!A32,"")</f>
        <v/>
      </c>
      <c r="D44" s="249" t="s">
        <v>198</v>
      </c>
      <c r="E44" s="251" t="str">
        <f>IF(Megrendelő!B60="Számhordozás",Megrendelő!A60,"")</f>
        <v/>
      </c>
      <c r="F44" s="249" t="s">
        <v>226</v>
      </c>
      <c r="G44" s="251" t="str">
        <f>IF(Megrendelő!B88="Számhordozás",Megrendelő!A88,"")</f>
        <v/>
      </c>
      <c r="H44" s="249" t="s">
        <v>254</v>
      </c>
      <c r="I44" s="252" t="str">
        <f>IF(Megrendelő!B116="Számhordozás",Megrendelő!A116,"")</f>
        <v/>
      </c>
      <c r="J44" s="220"/>
    </row>
    <row r="45" spans="1:10" ht="17.25" thickBot="1">
      <c r="A45" s="241"/>
      <c r="B45" s="249" t="s">
        <v>171</v>
      </c>
      <c r="C45" s="251" t="str">
        <f>IF(Megrendelő!B33="Számhordozás",Megrendelő!A33,"")</f>
        <v/>
      </c>
      <c r="D45" s="249" t="s">
        <v>199</v>
      </c>
      <c r="E45" s="251" t="str">
        <f>IF(Megrendelő!B61="Számhordozás",Megrendelő!A61,"")</f>
        <v/>
      </c>
      <c r="F45" s="249" t="s">
        <v>227</v>
      </c>
      <c r="G45" s="251" t="str">
        <f>IF(Megrendelő!B89="Számhordozás",Megrendelő!A89,"")</f>
        <v/>
      </c>
      <c r="H45" s="249" t="s">
        <v>255</v>
      </c>
      <c r="I45" s="252" t="str">
        <f>IF(Megrendelő!B117="Számhordozás",Megrendelő!A117,"")</f>
        <v/>
      </c>
      <c r="J45" s="220"/>
    </row>
    <row r="46" spans="1:10" ht="17.25" thickBot="1">
      <c r="B46" s="249" t="s">
        <v>172</v>
      </c>
      <c r="C46" s="251" t="str">
        <f>IF(Megrendelő!B34="Számhordozás",Megrendelő!A34,"")</f>
        <v/>
      </c>
      <c r="D46" s="249" t="s">
        <v>200</v>
      </c>
      <c r="E46" s="251" t="str">
        <f>IF(Megrendelő!B62="Számhordozás",Megrendelő!A62,"")</f>
        <v/>
      </c>
      <c r="F46" s="249" t="s">
        <v>228</v>
      </c>
      <c r="G46" s="251" t="str">
        <f>IF(Megrendelő!B90="Számhordozás",Megrendelő!A90,"")</f>
        <v/>
      </c>
      <c r="H46" s="249" t="s">
        <v>256</v>
      </c>
      <c r="I46" s="252" t="str">
        <f>IF(Megrendelő!B118="Számhordozás",Megrendelő!A118,"")</f>
        <v/>
      </c>
      <c r="J46" s="253"/>
    </row>
    <row r="47" spans="1:10" ht="17.25" thickBot="1">
      <c r="A47" s="241"/>
      <c r="B47" s="249" t="s">
        <v>173</v>
      </c>
      <c r="C47" s="251" t="str">
        <f>IF(Megrendelő!B35="Számhordozás",Megrendelő!A35,"")</f>
        <v/>
      </c>
      <c r="D47" s="249" t="s">
        <v>201</v>
      </c>
      <c r="E47" s="251" t="str">
        <f>IF(Megrendelő!B63="Számhordozás",Megrendelő!A63,"")</f>
        <v/>
      </c>
      <c r="F47" s="249" t="s">
        <v>229</v>
      </c>
      <c r="G47" s="251" t="str">
        <f>IF(Megrendelő!B91="Számhordozás",Megrendelő!A91,"")</f>
        <v/>
      </c>
      <c r="H47" s="249" t="s">
        <v>257</v>
      </c>
      <c r="I47" s="252" t="str">
        <f>IF(Megrendelő!B119="Számhordozás",Megrendelő!A119,"")</f>
        <v/>
      </c>
      <c r="J47" s="253"/>
    </row>
    <row r="48" spans="1:10" ht="17.25" thickBot="1">
      <c r="B48" s="249" t="s">
        <v>174</v>
      </c>
      <c r="C48" s="251" t="str">
        <f>IF(Megrendelő!B36="Számhordozás",Megrendelő!A36,"")</f>
        <v/>
      </c>
      <c r="D48" s="249" t="s">
        <v>202</v>
      </c>
      <c r="E48" s="251" t="str">
        <f>IF(Megrendelő!B64="Számhordozás",Megrendelő!A64,"")</f>
        <v/>
      </c>
      <c r="F48" s="249" t="s">
        <v>230</v>
      </c>
      <c r="G48" s="251" t="str">
        <f>IF(Megrendelő!B92="Számhordozás",Megrendelő!A92,"")</f>
        <v/>
      </c>
      <c r="H48" s="249" t="s">
        <v>258</v>
      </c>
      <c r="I48" s="252" t="str">
        <f>IF(Megrendelő!B120="Számhordozás",Megrendelő!A120,"")</f>
        <v/>
      </c>
      <c r="J48" s="253"/>
    </row>
    <row r="49" spans="1:10" ht="17.25" thickBot="1">
      <c r="A49" s="241"/>
      <c r="B49" s="249" t="s">
        <v>175</v>
      </c>
      <c r="C49" s="251" t="str">
        <f>IF(Megrendelő!B37="Számhordozás",Megrendelő!A37,"")</f>
        <v/>
      </c>
      <c r="D49" s="249" t="s">
        <v>203</v>
      </c>
      <c r="E49" s="251" t="str">
        <f>IF(Megrendelő!B65="Számhordozás",Megrendelő!A65,"")</f>
        <v/>
      </c>
      <c r="F49" s="249" t="s">
        <v>231</v>
      </c>
      <c r="G49" s="251" t="str">
        <f>IF(Megrendelő!B93="Számhordozás",Megrendelő!A93,"")</f>
        <v/>
      </c>
      <c r="H49" s="249" t="s">
        <v>259</v>
      </c>
      <c r="I49" s="252" t="str">
        <f>IF(Megrendelő!B121="Számhordozás",Megrendelő!A121,"")</f>
        <v/>
      </c>
      <c r="J49" s="253"/>
    </row>
    <row r="50" spans="1:10" ht="17.25" thickBot="1">
      <c r="B50" s="249" t="s">
        <v>176</v>
      </c>
      <c r="C50" s="251" t="str">
        <f>IF(Megrendelő!B38="Számhordozás",Megrendelő!A38,"")</f>
        <v/>
      </c>
      <c r="D50" s="249" t="s">
        <v>204</v>
      </c>
      <c r="E50" s="251" t="str">
        <f>IF(Megrendelő!B66="Számhordozás",Megrendelő!A66,"")</f>
        <v/>
      </c>
      <c r="F50" s="249" t="s">
        <v>232</v>
      </c>
      <c r="G50" s="251" t="str">
        <f>IF(Megrendelő!B94="Számhordozás",Megrendelő!A94,"")</f>
        <v/>
      </c>
      <c r="H50" s="249" t="s">
        <v>260</v>
      </c>
      <c r="I50" s="252" t="str">
        <f>IF(Megrendelő!B122="Számhordozás",Megrendelő!A122,"")</f>
        <v/>
      </c>
      <c r="J50" s="253"/>
    </row>
    <row r="51" spans="1:10" ht="17.25" thickBot="1">
      <c r="A51" s="226"/>
      <c r="B51" s="249" t="s">
        <v>177</v>
      </c>
      <c r="C51" s="251" t="str">
        <f>IF(Megrendelő!B39="Számhordozás",Megrendelő!A39,"")</f>
        <v/>
      </c>
      <c r="D51" s="249" t="s">
        <v>205</v>
      </c>
      <c r="E51" s="251" t="str">
        <f>IF(Megrendelő!B67="Számhordozás",Megrendelő!A67,"")</f>
        <v/>
      </c>
      <c r="F51" s="249" t="s">
        <v>233</v>
      </c>
      <c r="G51" s="251" t="str">
        <f>IF(Megrendelő!B95="Számhordozás",Megrendelő!A95,"")</f>
        <v/>
      </c>
      <c r="H51" s="249" t="s">
        <v>261</v>
      </c>
      <c r="I51" s="252" t="str">
        <f>IF(Megrendelő!B123="Számhordozás",Megrendelő!A123,"")</f>
        <v/>
      </c>
      <c r="J51" s="214"/>
    </row>
    <row r="52" spans="1:10" ht="17.25" thickBot="1">
      <c r="A52" s="226"/>
      <c r="B52" s="249" t="s">
        <v>178</v>
      </c>
      <c r="C52" s="251" t="str">
        <f>IF(Megrendelő!B40="Számhordozás",Megrendelő!A40,"")</f>
        <v/>
      </c>
      <c r="D52" s="249" t="s">
        <v>206</v>
      </c>
      <c r="E52" s="251" t="str">
        <f>IF(Megrendelő!B68="Számhordozás",Megrendelő!A68,"")</f>
        <v/>
      </c>
      <c r="F52" s="249" t="s">
        <v>234</v>
      </c>
      <c r="G52" s="251" t="str">
        <f>IF(Megrendelő!B96="Számhordozás",Megrendelő!A96,"")</f>
        <v/>
      </c>
      <c r="H52" s="249" t="s">
        <v>262</v>
      </c>
      <c r="I52" s="252" t="str">
        <f>IF(Megrendelő!B124="Számhordozás",Megrendelő!A124,"")</f>
        <v/>
      </c>
      <c r="J52" s="220"/>
    </row>
    <row r="53" spans="1:10" ht="17.25" thickBot="1">
      <c r="A53" s="226"/>
      <c r="B53" s="249" t="s">
        <v>179</v>
      </c>
      <c r="C53" s="251" t="str">
        <f>IF(Megrendelő!B41="Számhordozás",Megrendelő!A41,"")</f>
        <v/>
      </c>
      <c r="D53" s="249" t="s">
        <v>207</v>
      </c>
      <c r="E53" s="251" t="str">
        <f>IF(Megrendelő!B69="Számhordozás",Megrendelő!A69,"")</f>
        <v/>
      </c>
      <c r="F53" s="249" t="s">
        <v>235</v>
      </c>
      <c r="G53" s="251" t="str">
        <f>IF(Megrendelő!B97="Számhordozás",Megrendelő!A97,"")</f>
        <v/>
      </c>
      <c r="H53" s="249" t="s">
        <v>263</v>
      </c>
      <c r="I53" s="252" t="str">
        <f>IF(Megrendelő!B125="Számhordozás",Megrendelő!A125,"")</f>
        <v/>
      </c>
      <c r="J53" s="220"/>
    </row>
    <row r="54" spans="1:10" ht="17.25" thickBot="1">
      <c r="A54" s="226"/>
      <c r="B54" s="249" t="s">
        <v>180</v>
      </c>
      <c r="C54" s="251" t="str">
        <f>IF(Megrendelő!B42="Számhordozás",Megrendelő!A42,"")</f>
        <v/>
      </c>
      <c r="D54" s="249" t="s">
        <v>208</v>
      </c>
      <c r="E54" s="251" t="str">
        <f>IF(Megrendelő!B70="Számhordozás",Megrendelő!A70,"")</f>
        <v/>
      </c>
      <c r="F54" s="249" t="s">
        <v>236</v>
      </c>
      <c r="G54" s="251" t="str">
        <f>IF(Megrendelő!B98="Számhordozás",Megrendelő!A98,"")</f>
        <v/>
      </c>
      <c r="H54" s="249" t="s">
        <v>264</v>
      </c>
      <c r="I54" s="252" t="str">
        <f>IF(Megrendelő!B126="Számhordozás",Megrendelő!A126,"")</f>
        <v/>
      </c>
      <c r="J54" s="254"/>
    </row>
    <row r="55" spans="1:10">
      <c r="A55" s="226"/>
      <c r="B55" s="255"/>
      <c r="D55" s="256"/>
      <c r="F55" s="256"/>
      <c r="H55" s="256"/>
      <c r="I55" s="257"/>
      <c r="J55" s="258"/>
    </row>
    <row r="56" spans="1:10" ht="15" hidden="1" customHeight="1">
      <c r="B56" s="259"/>
      <c r="C56" s="534"/>
      <c r="D56" s="534"/>
      <c r="E56" s="534"/>
      <c r="F56" s="534"/>
      <c r="G56" s="534"/>
      <c r="H56" s="534"/>
      <c r="I56" s="260"/>
    </row>
    <row r="57" spans="1:10"/>
    <row r="58" spans="1:10"/>
    <row r="59" spans="1:10"/>
    <row r="60" spans="1:10"/>
    <row r="61" spans="1:10"/>
    <row r="62" spans="1:10"/>
    <row r="63" spans="1:10"/>
    <row r="64" spans="1:10"/>
    <row r="65"/>
    <row r="66"/>
  </sheetData>
  <mergeCells count="31">
    <mergeCell ref="B11:E11"/>
    <mergeCell ref="B10:E10"/>
    <mergeCell ref="B16:E16"/>
    <mergeCell ref="B13:E13"/>
    <mergeCell ref="B14:E14"/>
    <mergeCell ref="B15:E15"/>
    <mergeCell ref="B12:E12"/>
    <mergeCell ref="F10:I10"/>
    <mergeCell ref="F11:I11"/>
    <mergeCell ref="F16:I16"/>
    <mergeCell ref="F14:I14"/>
    <mergeCell ref="F15:I15"/>
    <mergeCell ref="F12:I12"/>
    <mergeCell ref="F13:I13"/>
    <mergeCell ref="C56:D56"/>
    <mergeCell ref="E56:F56"/>
    <mergeCell ref="G56:H56"/>
    <mergeCell ref="B26:I26"/>
    <mergeCell ref="B17:E18"/>
    <mergeCell ref="F17:I18"/>
    <mergeCell ref="A22:G22"/>
    <mergeCell ref="A1:I1"/>
    <mergeCell ref="B7:E7"/>
    <mergeCell ref="B6:I6"/>
    <mergeCell ref="F7:I7"/>
    <mergeCell ref="B9:E9"/>
    <mergeCell ref="A2:J2"/>
    <mergeCell ref="A4:J4"/>
    <mergeCell ref="B8:E8"/>
    <mergeCell ref="F9:I9"/>
    <mergeCell ref="F8:I8"/>
  </mergeCells>
  <pageMargins left="0.7" right="0.7" top="0.75" bottom="0.75" header="0.3" footer="0.3"/>
  <pageSetup paperSize="9" orientation="landscape" r:id="rId1"/>
  <headerFooter>
    <oddFooter>&amp;L_x000D_&amp;1#&amp;"Calibri"&amp;10&amp;K000000 C2 General</oddFooter>
  </headerFooter>
  <ignoredErrors>
    <ignoredError sqref="G7:I7 G9:I9 C27 G11:I11 G10:I10"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Megrendelő!$DE$1:$DE$6</xm:f>
          </x14:formula1>
          <xm:sqref>F16:I16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U33"/>
  <sheetViews>
    <sheetView showGridLines="0" zoomScale="110" zoomScaleNormal="110" workbookViewId="0">
      <selection sqref="A1:J1"/>
    </sheetView>
  </sheetViews>
  <sheetFormatPr defaultColWidth="0" defaultRowHeight="16.5" zeroHeight="1"/>
  <cols>
    <col min="1" max="1" width="8.85546875" style="2" customWidth="1"/>
    <col min="2" max="2" width="20.42578125" style="2" customWidth="1"/>
    <col min="3" max="3" width="14.140625" style="2" customWidth="1"/>
    <col min="4" max="4" width="14.85546875" style="2" customWidth="1"/>
    <col min="5" max="6" width="14.140625" style="2" customWidth="1"/>
    <col min="7" max="7" width="12.140625" style="2" customWidth="1"/>
    <col min="8" max="8" width="15.85546875" style="2" customWidth="1"/>
    <col min="9" max="10" width="14.140625" style="2" customWidth="1"/>
    <col min="11" max="11" width="10.85546875" style="2" customWidth="1"/>
    <col min="12" max="12" width="9.85546875" style="2" customWidth="1"/>
    <col min="13" max="16384" width="9.140625" style="2" hidden="1"/>
  </cols>
  <sheetData>
    <row r="1" spans="1:21" ht="26.45" customHeight="1">
      <c r="A1" s="556" t="s">
        <v>28</v>
      </c>
      <c r="B1" s="557"/>
      <c r="C1" s="557"/>
      <c r="D1" s="557"/>
      <c r="E1" s="557"/>
      <c r="F1" s="557"/>
      <c r="G1" s="557"/>
      <c r="H1" s="557"/>
      <c r="I1" s="557"/>
      <c r="J1" s="557"/>
      <c r="K1" s="566">
        <f>Megrendelő!Q1</f>
        <v>45936</v>
      </c>
      <c r="L1" s="567"/>
    </row>
    <row r="2" spans="1:21" ht="15" customHeight="1">
      <c r="A2" s="171" t="s">
        <v>517</v>
      </c>
      <c r="B2" s="172"/>
      <c r="C2" s="173"/>
      <c r="D2" s="173"/>
      <c r="E2" s="173"/>
      <c r="F2" s="173"/>
      <c r="G2" s="173"/>
      <c r="H2" s="173"/>
      <c r="I2" s="173"/>
      <c r="J2" s="173"/>
      <c r="K2" s="174"/>
      <c r="L2" s="175"/>
      <c r="M2" s="176"/>
      <c r="N2" s="176"/>
      <c r="O2" s="176"/>
      <c r="P2" s="176"/>
      <c r="Q2" s="176"/>
      <c r="R2" s="176"/>
      <c r="S2" s="176"/>
      <c r="T2" s="176"/>
      <c r="U2" s="176"/>
    </row>
    <row r="3" spans="1:21" ht="17.25" thickBot="1">
      <c r="A3" s="177"/>
      <c r="B3" s="177"/>
      <c r="C3" s="177"/>
      <c r="D3" s="177"/>
      <c r="E3" s="177"/>
      <c r="F3" s="177"/>
      <c r="G3" s="177"/>
      <c r="H3" s="177"/>
      <c r="I3" s="177"/>
      <c r="J3" s="177"/>
      <c r="K3" s="177"/>
      <c r="L3" s="177"/>
    </row>
    <row r="4" spans="1:21" ht="27">
      <c r="A4" s="177"/>
      <c r="B4" s="178" t="s">
        <v>27</v>
      </c>
      <c r="C4" s="179" t="s">
        <v>54</v>
      </c>
      <c r="D4" s="179" t="s">
        <v>29</v>
      </c>
      <c r="E4" s="179" t="s">
        <v>659</v>
      </c>
      <c r="F4" s="179" t="s">
        <v>55</v>
      </c>
      <c r="G4" s="179" t="s">
        <v>492</v>
      </c>
      <c r="H4" s="179" t="s">
        <v>268</v>
      </c>
      <c r="I4" s="180" t="s">
        <v>51</v>
      </c>
      <c r="J4" s="177"/>
    </row>
    <row r="5" spans="1:21" ht="26.45" customHeight="1">
      <c r="A5" s="177"/>
      <c r="B5" s="559" t="s">
        <v>496</v>
      </c>
      <c r="C5" s="561" t="s">
        <v>41</v>
      </c>
      <c r="D5" s="561" t="s">
        <v>41</v>
      </c>
      <c r="E5" s="568" t="s">
        <v>41</v>
      </c>
      <c r="F5" s="181" t="s">
        <v>613</v>
      </c>
      <c r="G5" s="561" t="s">
        <v>512</v>
      </c>
      <c r="H5" s="561" t="s">
        <v>511</v>
      </c>
      <c r="I5" s="563" t="s">
        <v>513</v>
      </c>
      <c r="J5" s="565"/>
    </row>
    <row r="6" spans="1:21" ht="15" customHeight="1" thickBot="1">
      <c r="A6" s="177"/>
      <c r="B6" s="560"/>
      <c r="C6" s="562"/>
      <c r="D6" s="562"/>
      <c r="E6" s="569"/>
      <c r="F6" s="182" t="s">
        <v>614</v>
      </c>
      <c r="G6" s="562"/>
      <c r="H6" s="562"/>
      <c r="I6" s="564"/>
      <c r="J6" s="565"/>
    </row>
    <row r="7" spans="1:21">
      <c r="A7" s="177"/>
      <c r="B7" s="183"/>
      <c r="C7" s="184"/>
      <c r="D7" s="184"/>
      <c r="E7" s="184"/>
      <c r="F7" s="184"/>
      <c r="G7" s="185"/>
      <c r="H7" s="185"/>
      <c r="I7" s="186"/>
      <c r="J7" s="177"/>
    </row>
    <row r="8" spans="1:21">
      <c r="A8" s="177"/>
      <c r="B8" s="187"/>
      <c r="C8" s="185"/>
      <c r="D8" s="185"/>
      <c r="E8" s="185"/>
      <c r="F8" s="185"/>
      <c r="G8" s="185"/>
      <c r="H8" s="185"/>
      <c r="I8" s="188"/>
      <c r="J8" s="177"/>
    </row>
    <row r="9" spans="1:21">
      <c r="A9" s="177"/>
      <c r="B9" s="187"/>
      <c r="C9" s="185"/>
      <c r="D9" s="185"/>
      <c r="E9" s="185"/>
      <c r="F9" s="185"/>
      <c r="G9" s="185"/>
      <c r="H9" s="185"/>
      <c r="I9" s="188"/>
      <c r="J9" s="177"/>
    </row>
    <row r="10" spans="1:21">
      <c r="A10" s="177"/>
      <c r="B10" s="187"/>
      <c r="C10" s="185"/>
      <c r="D10" s="185"/>
      <c r="E10" s="185"/>
      <c r="F10" s="185"/>
      <c r="G10" s="185"/>
      <c r="H10" s="185"/>
      <c r="I10" s="188"/>
      <c r="J10" s="177"/>
    </row>
    <row r="11" spans="1:21">
      <c r="A11" s="177"/>
      <c r="B11" s="187"/>
      <c r="C11" s="185"/>
      <c r="D11" s="185"/>
      <c r="E11" s="185"/>
      <c r="F11" s="185"/>
      <c r="G11" s="185"/>
      <c r="H11" s="185"/>
      <c r="I11" s="188"/>
      <c r="J11" s="177"/>
    </row>
    <row r="12" spans="1:21">
      <c r="A12" s="177"/>
      <c r="B12" s="187"/>
      <c r="C12" s="185"/>
      <c r="D12" s="185"/>
      <c r="E12" s="185"/>
      <c r="F12" s="185"/>
      <c r="G12" s="185"/>
      <c r="H12" s="185"/>
      <c r="I12" s="188"/>
      <c r="J12" s="177"/>
    </row>
    <row r="13" spans="1:21">
      <c r="A13" s="177"/>
      <c r="B13" s="187"/>
      <c r="C13" s="185"/>
      <c r="D13" s="185"/>
      <c r="E13" s="185"/>
      <c r="F13" s="185"/>
      <c r="G13" s="185"/>
      <c r="H13" s="185"/>
      <c r="I13" s="188"/>
      <c r="J13" s="177"/>
    </row>
    <row r="14" spans="1:21">
      <c r="A14" s="177"/>
      <c r="B14" s="187"/>
      <c r="C14" s="185"/>
      <c r="D14" s="185"/>
      <c r="E14" s="185"/>
      <c r="F14" s="185"/>
      <c r="G14" s="185"/>
      <c r="H14" s="185"/>
      <c r="I14" s="188"/>
      <c r="J14" s="177"/>
    </row>
    <row r="15" spans="1:21">
      <c r="A15" s="177"/>
      <c r="B15" s="187"/>
      <c r="C15" s="185"/>
      <c r="D15" s="185"/>
      <c r="E15" s="185"/>
      <c r="F15" s="185"/>
      <c r="G15" s="185"/>
      <c r="H15" s="185"/>
      <c r="I15" s="188"/>
      <c r="J15" s="177"/>
    </row>
    <row r="16" spans="1:21">
      <c r="A16" s="177"/>
      <c r="B16" s="187"/>
      <c r="C16" s="185"/>
      <c r="D16" s="185"/>
      <c r="E16" s="185"/>
      <c r="F16" s="185"/>
      <c r="G16" s="185"/>
      <c r="H16" s="185"/>
      <c r="I16" s="188"/>
      <c r="J16" s="177"/>
    </row>
    <row r="17" spans="1:12">
      <c r="A17" s="177"/>
      <c r="B17" s="187"/>
      <c r="C17" s="185"/>
      <c r="D17" s="185"/>
      <c r="E17" s="185"/>
      <c r="F17" s="185"/>
      <c r="G17" s="185"/>
      <c r="H17" s="185"/>
      <c r="I17" s="188"/>
      <c r="J17" s="177"/>
    </row>
    <row r="18" spans="1:12">
      <c r="A18" s="177"/>
      <c r="B18" s="187"/>
      <c r="C18" s="185"/>
      <c r="D18" s="185"/>
      <c r="E18" s="185"/>
      <c r="F18" s="185"/>
      <c r="G18" s="185"/>
      <c r="H18" s="185"/>
      <c r="I18" s="188"/>
      <c r="J18" s="177"/>
    </row>
    <row r="19" spans="1:12" ht="17.25" thickBot="1">
      <c r="A19" s="177"/>
      <c r="B19" s="189"/>
      <c r="C19" s="190"/>
      <c r="D19" s="190"/>
      <c r="E19" s="190"/>
      <c r="F19" s="190"/>
      <c r="G19" s="190"/>
      <c r="H19" s="190"/>
      <c r="I19" s="191"/>
      <c r="J19" s="177"/>
    </row>
    <row r="20" spans="1:12">
      <c r="A20" s="177"/>
      <c r="B20" s="177"/>
      <c r="C20" s="177"/>
      <c r="D20" s="177"/>
      <c r="E20" s="177"/>
      <c r="F20" s="177"/>
      <c r="G20" s="177"/>
      <c r="H20" s="177"/>
      <c r="I20" s="177"/>
      <c r="J20" s="177"/>
      <c r="K20" s="177"/>
      <c r="L20" s="177"/>
    </row>
    <row r="21" spans="1:12">
      <c r="A21" s="192"/>
      <c r="B21" s="193"/>
      <c r="C21" s="194"/>
      <c r="D21" s="194"/>
      <c r="E21" s="194"/>
      <c r="F21" s="177"/>
      <c r="G21" s="177"/>
      <c r="H21" s="193"/>
      <c r="I21" s="177"/>
      <c r="J21" s="177"/>
      <c r="K21" s="177"/>
      <c r="L21" s="195"/>
    </row>
    <row r="22" spans="1:12" ht="27.6" customHeight="1">
      <c r="A22" s="558" t="s">
        <v>743</v>
      </c>
      <c r="B22" s="558"/>
      <c r="C22" s="558"/>
      <c r="D22" s="558"/>
      <c r="E22" s="558"/>
      <c r="F22" s="558"/>
      <c r="G22" s="558"/>
      <c r="H22" s="558"/>
      <c r="I22" s="558"/>
      <c r="J22" s="558"/>
      <c r="K22" s="558"/>
      <c r="L22" s="177"/>
    </row>
    <row r="23" spans="1:12">
      <c r="A23" s="196" t="s">
        <v>744</v>
      </c>
      <c r="B23" s="177"/>
      <c r="C23" s="197"/>
      <c r="D23" s="198"/>
      <c r="E23" s="199"/>
      <c r="F23" s="192"/>
      <c r="G23" s="192"/>
      <c r="H23" s="177"/>
      <c r="I23" s="195"/>
      <c r="J23" s="195"/>
      <c r="K23" s="195"/>
      <c r="L23" s="195"/>
    </row>
    <row r="24" spans="1:12">
      <c r="A24" s="177" t="s">
        <v>449</v>
      </c>
      <c r="B24" s="177"/>
      <c r="C24" s="177"/>
      <c r="D24" s="177"/>
      <c r="E24" s="192"/>
      <c r="F24" s="192"/>
      <c r="G24" s="192"/>
      <c r="H24" s="200"/>
      <c r="I24" s="192"/>
      <c r="J24" s="177"/>
      <c r="K24" s="177"/>
      <c r="L24" s="177"/>
    </row>
    <row r="25" spans="1:12">
      <c r="A25" s="201" t="s">
        <v>67</v>
      </c>
      <c r="B25" s="554" t="s">
        <v>276</v>
      </c>
      <c r="C25" s="555"/>
      <c r="D25" s="125">
        <f ca="1">TODAY()</f>
        <v>45936</v>
      </c>
      <c r="G25" s="196"/>
      <c r="H25" s="177"/>
      <c r="I25" s="192"/>
      <c r="J25" s="202"/>
      <c r="K25" s="203"/>
      <c r="L25" s="177"/>
    </row>
    <row r="26" spans="1:12">
      <c r="A26" s="204"/>
      <c r="B26" s="204"/>
      <c r="C26" s="204"/>
      <c r="D26" s="205"/>
      <c r="E26" s="196"/>
      <c r="F26" s="196"/>
      <c r="G26" s="196"/>
      <c r="H26" s="192"/>
      <c r="I26" s="192"/>
      <c r="J26" s="177"/>
      <c r="K26" s="177"/>
      <c r="L26" s="177"/>
    </row>
    <row r="27" spans="1:12">
      <c r="A27" s="204"/>
      <c r="B27" s="205"/>
      <c r="C27" s="204"/>
      <c r="D27" s="204"/>
      <c r="E27" s="196"/>
      <c r="F27" s="196"/>
      <c r="G27" s="196"/>
      <c r="H27" s="192"/>
      <c r="I27" s="192"/>
      <c r="J27" s="177"/>
      <c r="K27" s="177"/>
      <c r="L27" s="177"/>
    </row>
    <row r="28" spans="1:12">
      <c r="A28" s="204"/>
      <c r="B28" s="204"/>
      <c r="C28" s="204"/>
      <c r="D28" s="205"/>
      <c r="E28" s="204"/>
      <c r="F28" s="204"/>
      <c r="G28" s="206"/>
      <c r="H28" s="200"/>
      <c r="I28" s="192"/>
      <c r="J28" s="177"/>
      <c r="K28" s="177"/>
      <c r="L28" s="177"/>
    </row>
    <row r="29" spans="1:12">
      <c r="C29" s="550" t="s">
        <v>277</v>
      </c>
      <c r="D29" s="551"/>
      <c r="E29" s="551"/>
      <c r="F29" s="207"/>
      <c r="H29" s="177"/>
      <c r="I29" s="550" t="s">
        <v>277</v>
      </c>
      <c r="J29" s="551"/>
      <c r="K29" s="177"/>
      <c r="L29" s="177"/>
    </row>
    <row r="30" spans="1:12">
      <c r="C30" s="552" t="s">
        <v>25</v>
      </c>
      <c r="D30" s="553"/>
      <c r="E30" s="553"/>
      <c r="F30" s="208"/>
      <c r="H30" s="192"/>
      <c r="I30" s="550" t="s">
        <v>57</v>
      </c>
      <c r="J30" s="551"/>
      <c r="K30" s="177"/>
      <c r="L30" s="177"/>
    </row>
    <row r="31" spans="1:12">
      <c r="A31" s="204"/>
      <c r="B31" s="205"/>
      <c r="C31" s="204"/>
      <c r="D31" s="205"/>
      <c r="E31" s="204"/>
      <c r="F31" s="204"/>
      <c r="G31" s="204"/>
      <c r="H31" s="199"/>
      <c r="I31" s="192"/>
      <c r="J31" s="177"/>
      <c r="K31" s="177"/>
      <c r="L31" s="177"/>
    </row>
    <row r="32" spans="1:12">
      <c r="A32" s="204"/>
      <c r="B32" s="204"/>
      <c r="C32" s="204"/>
      <c r="D32" s="204"/>
      <c r="E32" s="204"/>
      <c r="F32" s="204"/>
      <c r="G32" s="209"/>
      <c r="H32" s="177"/>
      <c r="I32" s="192"/>
      <c r="J32" s="177"/>
      <c r="K32" s="177"/>
      <c r="L32" s="177"/>
    </row>
    <row r="33" s="2" customFormat="1"/>
  </sheetData>
  <mergeCells count="16">
    <mergeCell ref="A1:J1"/>
    <mergeCell ref="A22:K22"/>
    <mergeCell ref="B5:B6"/>
    <mergeCell ref="C5:C6"/>
    <mergeCell ref="D5:D6"/>
    <mergeCell ref="H5:H6"/>
    <mergeCell ref="I5:I6"/>
    <mergeCell ref="J5:J6"/>
    <mergeCell ref="G5:G6"/>
    <mergeCell ref="K1:L1"/>
    <mergeCell ref="E5:E6"/>
    <mergeCell ref="C29:E29"/>
    <mergeCell ref="C30:E30"/>
    <mergeCell ref="I29:J29"/>
    <mergeCell ref="I30:J30"/>
    <mergeCell ref="B25:C25"/>
  </mergeCells>
  <pageMargins left="0.70866141732283472" right="0.70866141732283472" top="1.286875" bottom="0.74803149606299213" header="0.27559055118110237" footer="0.31496062992125984"/>
  <pageSetup paperSize="9" scale="87" orientation="landscape" r:id="rId1"/>
  <headerFooter>
    <oddHeader>&amp;L&amp;G&amp;RFax: 061/288-3329
E-mail: kiemeltugyfelek@one.hu</oddHeader>
    <oddFooter>&amp;L_x000D_&amp;1#&amp;"Calibri"&amp;10&amp;K000000 C2 General</oddFooter>
  </headerFooter>
  <legacyDrawingHF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2000000}">
          <x14:formula1>
            <xm:f>MAP!$X$3:$X$4</xm:f>
          </x14:formula1>
          <xm:sqref>I7:I19</xm:sqref>
        </x14:dataValidation>
        <x14:dataValidation type="list" allowBlank="1" showInputMessage="1" showErrorMessage="1" xr:uid="{00000000-0002-0000-0700-000003000000}">
          <x14:formula1>
            <xm:f>GYIK!$AI$1:$AI$2</xm:f>
          </x14:formula1>
          <xm:sqref>G7:H19</xm:sqref>
        </x14:dataValidation>
        <x14:dataValidation type="list" allowBlank="1" showInputMessage="1" showErrorMessage="1" xr:uid="{00000000-0002-0000-0700-000000000000}">
          <x14:formula1>
            <xm:f>MAP!$W$3:$W$4</xm:f>
          </x14:formula1>
          <xm:sqref>C7:E19</xm:sqref>
        </x14:dataValidation>
        <x14:dataValidation type="list" allowBlank="1" showInputMessage="1" showErrorMessage="1" xr:uid="{156F1067-0F44-4240-9298-C73F2C8303ED}">
          <x14:formula1>
            <xm:f>MAP!$AA$3:$AA$5</xm:f>
          </x14:formula1>
          <xm:sqref>F7:F19</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GYIK</vt:lpstr>
      <vt:lpstr>Megrendelő</vt:lpstr>
      <vt:lpstr>Új számlafizetői nyilatkozat</vt:lpstr>
      <vt:lpstr>Számhordozási tájékoztató</vt:lpstr>
      <vt:lpstr>Számhordozhatósági kérdőív</vt:lpstr>
      <vt:lpstr>Szolgáltatás megrendelő</vt:lpstr>
      <vt:lpstr>Telemetria megrendelő</vt:lpstr>
      <vt:lpstr>Okos eszköz monitoring</vt:lpstr>
      <vt:lpstr>Flottakövetés megrendelő</vt:lpstr>
      <vt:lpstr>Tartozék_megrendelő</vt:lpstr>
      <vt:lpstr>Híváskontroll</vt:lpstr>
      <vt:lpstr>Magánszámla-fizetői nyilatkozat</vt:lpstr>
      <vt:lpstr>Apple DEP</vt:lpstr>
      <vt:lpstr>'Flottakövetés megrendelő'!Print_Area</vt:lpstr>
      <vt:lpstr>Megrendelő!Print_Area</vt:lpstr>
      <vt:lpstr>'Okos eszköz monitoring'!Print_Area</vt:lpstr>
      <vt:lpstr>Tarifa_2</vt:lpstr>
      <vt:lpstr>Tarifa2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Frisch, Zsuzsanna, Vodafone Hungary</dc:creator>
  <cp:lastModifiedBy>Gyula Csaba Csákó, Vodafone Hungary</cp:lastModifiedBy>
  <cp:lastPrinted>2024-11-29T14:43:36Z</cp:lastPrinted>
  <dcterms:created xsi:type="dcterms:W3CDTF">2015-06-04T14:23:52Z</dcterms:created>
  <dcterms:modified xsi:type="dcterms:W3CDTF">2025-10-06T15:04:31Z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59f705-2ba0-454b-9cfc-6ce5bcaac040_Enabled">
    <vt:lpwstr>true</vt:lpwstr>
  </property>
  <property fmtid="{D5CDD505-2E9C-101B-9397-08002B2CF9AE}" pid="3" name="MSIP_Label_0359f705-2ba0-454b-9cfc-6ce5bcaac040_SetDate">
    <vt:lpwstr>2024-05-17T13:55:57Z</vt:lpwstr>
  </property>
  <property fmtid="{D5CDD505-2E9C-101B-9397-08002B2CF9AE}" pid="4" name="MSIP_Label_0359f705-2ba0-454b-9cfc-6ce5bcaac040_Method">
    <vt:lpwstr>Standard</vt:lpwstr>
  </property>
  <property fmtid="{D5CDD505-2E9C-101B-9397-08002B2CF9AE}" pid="5" name="MSIP_Label_0359f705-2ba0-454b-9cfc-6ce5bcaac040_Name">
    <vt:lpwstr>0359f705-2ba0-454b-9cfc-6ce5bcaac040</vt:lpwstr>
  </property>
  <property fmtid="{D5CDD505-2E9C-101B-9397-08002B2CF9AE}" pid="6" name="MSIP_Label_0359f705-2ba0-454b-9cfc-6ce5bcaac040_SiteId">
    <vt:lpwstr>68283f3b-8487-4c86-adb3-a5228f18b893</vt:lpwstr>
  </property>
  <property fmtid="{D5CDD505-2E9C-101B-9397-08002B2CF9AE}" pid="7" name="MSIP_Label_0359f705-2ba0-454b-9cfc-6ce5bcaac040_ActionId">
    <vt:lpwstr>0a139887-2d8d-4a18-8cd9-d5119e2fe016</vt:lpwstr>
  </property>
  <property fmtid="{D5CDD505-2E9C-101B-9397-08002B2CF9AE}" pid="8" name="MSIP_Label_0359f705-2ba0-454b-9cfc-6ce5bcaac040_ContentBits">
    <vt:lpwstr>2</vt:lpwstr>
  </property>
  <property fmtid="{D5CDD505-2E9C-101B-9397-08002B2CF9AE}" pid="9" name="MSIP_Label_6122526f-cdf8-4baa-b7c3-2243b9ca0a00_Enabled">
    <vt:lpwstr>true</vt:lpwstr>
  </property>
  <property fmtid="{D5CDD505-2E9C-101B-9397-08002B2CF9AE}" pid="10" name="MSIP_Label_6122526f-cdf8-4baa-b7c3-2243b9ca0a00_SetDate">
    <vt:lpwstr>2024-06-18T08:10:02Z</vt:lpwstr>
  </property>
  <property fmtid="{D5CDD505-2E9C-101B-9397-08002B2CF9AE}" pid="11" name="MSIP_Label_6122526f-cdf8-4baa-b7c3-2243b9ca0a00_Method">
    <vt:lpwstr>Standard</vt:lpwstr>
  </property>
  <property fmtid="{D5CDD505-2E9C-101B-9397-08002B2CF9AE}" pid="12" name="MSIP_Label_6122526f-cdf8-4baa-b7c3-2243b9ca0a00_Name">
    <vt:lpwstr>C2 General</vt:lpwstr>
  </property>
  <property fmtid="{D5CDD505-2E9C-101B-9397-08002B2CF9AE}" pid="13" name="MSIP_Label_6122526f-cdf8-4baa-b7c3-2243b9ca0a00_SiteId">
    <vt:lpwstr>e13b31ea-61f9-41c5-80ab-48ce5d0f54c4</vt:lpwstr>
  </property>
  <property fmtid="{D5CDD505-2E9C-101B-9397-08002B2CF9AE}" pid="14" name="MSIP_Label_6122526f-cdf8-4baa-b7c3-2243b9ca0a00_ActionId">
    <vt:lpwstr>47c937c7-b004-492a-b799-1417b5b1f755</vt:lpwstr>
  </property>
  <property fmtid="{D5CDD505-2E9C-101B-9397-08002B2CF9AE}" pid="15" name="MSIP_Label_6122526f-cdf8-4baa-b7c3-2243b9ca0a00_ContentBits">
    <vt:lpwstr>2</vt:lpwstr>
  </property>
</Properties>
</file>